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elianecosta\Desktop\eliane\"/>
    </mc:Choice>
  </mc:AlternateContent>
  <xr:revisionPtr revIDLastSave="0" documentId="13_ncr:1_{570AA8BD-C413-455B-BD7F-CBFA815925B9}" xr6:coauthVersionLast="36" xr6:coauthVersionMax="47" xr10:uidLastSave="{00000000-0000-0000-0000-000000000000}"/>
  <bookViews>
    <workbookView xWindow="0" yWindow="0" windowWidth="16410" windowHeight="7545" xr2:uid="{EDC56C93-562F-4E40-8A7A-0322B71EBB48}"/>
  </bookViews>
  <sheets>
    <sheet name="Planilha1" sheetId="1" r:id="rId1"/>
  </sheets>
  <externalReferences>
    <externalReference r:id="rId2"/>
  </externalReferences>
  <calcPr calcId="179021" calcMode="manual"/>
</workbook>
</file>

<file path=xl/calcChain.xml><?xml version="1.0" encoding="utf-8"?>
<calcChain xmlns="http://schemas.openxmlformats.org/spreadsheetml/2006/main">
  <c r="F534" i="1" l="1"/>
  <c r="G533" i="1"/>
  <c r="G589" i="1" l="1"/>
  <c r="F589" i="1"/>
  <c r="G563" i="1"/>
  <c r="F563" i="1"/>
  <c r="G556" i="1"/>
  <c r="G547" i="1"/>
  <c r="G548" i="1"/>
  <c r="F550" i="1"/>
  <c r="G544" i="1"/>
  <c r="F544" i="1"/>
  <c r="G530" i="1"/>
  <c r="G526" i="1"/>
  <c r="G525" i="1"/>
  <c r="G524" i="1"/>
  <c r="G520" i="1"/>
  <c r="G420" i="1"/>
  <c r="G405" i="1"/>
  <c r="G406" i="1"/>
  <c r="G407" i="1"/>
  <c r="G408" i="1"/>
  <c r="G409" i="1"/>
  <c r="G410" i="1"/>
  <c r="G412" i="1"/>
  <c r="G413" i="1"/>
  <c r="G414" i="1"/>
  <c r="G415" i="1"/>
  <c r="G416" i="1"/>
  <c r="G417" i="1"/>
  <c r="G418" i="1"/>
  <c r="G419" i="1"/>
  <c r="F420" i="1"/>
  <c r="F58" i="1"/>
  <c r="F454" i="1"/>
  <c r="G454" i="1" s="1"/>
  <c r="G527" i="1"/>
  <c r="G528" i="1"/>
  <c r="G587" i="1"/>
  <c r="G588" i="1"/>
  <c r="G411" i="1"/>
  <c r="G532" i="1"/>
  <c r="G531" i="1"/>
  <c r="F309" i="1"/>
  <c r="G309" i="1" s="1"/>
  <c r="F308" i="1"/>
  <c r="G308" i="1" s="1"/>
  <c r="F307" i="1"/>
  <c r="F306" i="1"/>
  <c r="G306" i="1" s="1"/>
  <c r="F305" i="1"/>
  <c r="G305" i="1" s="1"/>
  <c r="F304" i="1"/>
  <c r="G304" i="1" s="1"/>
  <c r="F303" i="1"/>
  <c r="G303" i="1" s="1"/>
  <c r="F300" i="1"/>
  <c r="G300" i="1" s="1"/>
  <c r="F299" i="1"/>
  <c r="F298" i="1"/>
  <c r="G298" i="1" s="1"/>
  <c r="F297" i="1"/>
  <c r="G297" i="1" s="1"/>
  <c r="F301" i="1"/>
  <c r="G301" i="1" s="1"/>
  <c r="F296" i="1"/>
  <c r="G296" i="1" s="1"/>
  <c r="F295" i="1"/>
  <c r="G295" i="1" s="1"/>
  <c r="F294" i="1"/>
  <c r="G294" i="1" s="1"/>
  <c r="F293" i="1"/>
  <c r="G293" i="1" s="1"/>
  <c r="F292" i="1"/>
  <c r="G292" i="1" s="1"/>
  <c r="F289" i="1"/>
  <c r="G289" i="1" s="1"/>
  <c r="F288" i="1"/>
  <c r="G288" i="1" s="1"/>
  <c r="F287" i="1"/>
  <c r="G287" i="1" s="1"/>
  <c r="F285" i="1"/>
  <c r="F281" i="1"/>
  <c r="G281" i="1" s="1"/>
  <c r="F282" i="1"/>
  <c r="G282" i="1" s="1"/>
  <c r="F283" i="1"/>
  <c r="F280" i="1"/>
  <c r="F275" i="1"/>
  <c r="G275" i="1" s="1"/>
  <c r="F274" i="1"/>
  <c r="G274" i="1" s="1"/>
  <c r="F313" i="1"/>
  <c r="G313" i="1" s="1"/>
  <c r="F312" i="1"/>
  <c r="G312" i="1" s="1"/>
  <c r="F311" i="1"/>
  <c r="G311" i="1" s="1"/>
  <c r="F273" i="1"/>
  <c r="G273" i="1" s="1"/>
  <c r="F272" i="1"/>
  <c r="G272" i="1" s="1"/>
  <c r="G271" i="1"/>
  <c r="F271" i="1"/>
  <c r="F270" i="1"/>
  <c r="G270" i="1" s="1"/>
  <c r="F269" i="1"/>
  <c r="G269" i="1" s="1"/>
  <c r="F268" i="1"/>
  <c r="G268" i="1" s="1"/>
  <c r="F267" i="1" l="1"/>
  <c r="G267" i="1" s="1"/>
  <c r="F266" i="1"/>
  <c r="G266" i="1" s="1"/>
  <c r="F265" i="1"/>
  <c r="F264" i="1"/>
  <c r="G264" i="1" s="1"/>
  <c r="F224" i="1"/>
  <c r="F223" i="1"/>
  <c r="F222" i="1"/>
  <c r="F221" i="1"/>
  <c r="F220" i="1"/>
  <c r="F219" i="1"/>
  <c r="G219" i="1" s="1"/>
  <c r="F218" i="1"/>
  <c r="F217" i="1"/>
  <c r="F216" i="1"/>
  <c r="F215" i="1"/>
  <c r="F214" i="1"/>
  <c r="G214" i="1" s="1"/>
  <c r="F213" i="1"/>
  <c r="F212" i="1"/>
  <c r="F211" i="1"/>
  <c r="F210" i="1"/>
  <c r="F208" i="1"/>
  <c r="G208" i="1" s="1"/>
  <c r="F207" i="1"/>
  <c r="G207" i="1" s="1"/>
  <c r="F206" i="1"/>
  <c r="G206" i="1" s="1"/>
  <c r="F205" i="1"/>
  <c r="G205" i="1" s="1"/>
  <c r="F204" i="1"/>
  <c r="G204" i="1" s="1"/>
  <c r="F203" i="1"/>
  <c r="G203" i="1" s="1"/>
  <c r="F202" i="1"/>
  <c r="G202" i="1" s="1"/>
  <c r="F201" i="1"/>
  <c r="G201" i="1" s="1"/>
  <c r="F200" i="1"/>
  <c r="G200" i="1" s="1"/>
  <c r="F199" i="1"/>
  <c r="G199" i="1" s="1"/>
  <c r="F198" i="1"/>
  <c r="G198" i="1" s="1"/>
  <c r="F197" i="1"/>
  <c r="G197" i="1" s="1"/>
  <c r="F77" i="1"/>
  <c r="G77" i="1" s="1"/>
  <c r="F75" i="1"/>
  <c r="G75" i="1" s="1"/>
  <c r="F74" i="1"/>
  <c r="G74" i="1" s="1"/>
  <c r="F73" i="1"/>
  <c r="G73" i="1" s="1"/>
  <c r="F72" i="1"/>
  <c r="G72" i="1" s="1"/>
  <c r="F71" i="1"/>
  <c r="G27" i="1"/>
  <c r="G28" i="1" l="1"/>
  <c r="F62" i="1"/>
  <c r="G62" i="1" s="1"/>
  <c r="F60" i="1"/>
  <c r="G60" i="1" s="1"/>
  <c r="F61" i="1"/>
  <c r="G61" i="1" s="1"/>
  <c r="F59" i="1"/>
  <c r="G58" i="1"/>
  <c r="G63" i="1" l="1"/>
  <c r="G59" i="1"/>
  <c r="F63" i="1"/>
  <c r="G586" i="1"/>
  <c r="G550" i="1"/>
  <c r="G555" i="1"/>
  <c r="G522" i="1"/>
  <c r="G540" i="1"/>
  <c r="F373" i="1" l="1"/>
  <c r="G373" i="1" s="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585" i="1"/>
  <c r="F585" i="1"/>
  <c r="G579" i="1"/>
  <c r="F579" i="1"/>
  <c r="G578" i="1"/>
  <c r="F578" i="1"/>
  <c r="G570" i="1"/>
  <c r="F570" i="1"/>
  <c r="G568" i="1"/>
  <c r="F568" i="1"/>
  <c r="G567" i="1"/>
  <c r="F567" i="1"/>
  <c r="G561" i="1"/>
  <c r="G560" i="1"/>
  <c r="F524" i="1"/>
  <c r="G523" i="1"/>
  <c r="D523" i="1"/>
  <c r="G456" i="1"/>
  <c r="F456" i="1"/>
  <c r="F434" i="1"/>
  <c r="G434" i="1" s="1"/>
  <c r="G430" i="1"/>
  <c r="F428" i="1"/>
  <c r="F416" i="1"/>
  <c r="F393" i="1"/>
  <c r="G393" i="1" s="1"/>
  <c r="F392" i="1"/>
  <c r="G392" i="1" s="1"/>
  <c r="F391" i="1"/>
  <c r="G391" i="1" s="1"/>
  <c r="F390" i="1"/>
  <c r="G390" i="1" s="1"/>
  <c r="F389" i="1"/>
  <c r="G389" i="1" s="1"/>
  <c r="F388" i="1"/>
  <c r="G388" i="1" s="1"/>
  <c r="F387" i="1"/>
  <c r="G387" i="1" s="1"/>
  <c r="F386" i="1"/>
  <c r="G386" i="1" s="1"/>
  <c r="F385" i="1"/>
  <c r="G385" i="1" s="1"/>
  <c r="F384" i="1"/>
  <c r="G384" i="1" s="1"/>
  <c r="F382" i="1"/>
  <c r="G382" i="1" s="1"/>
  <c r="F381" i="1"/>
  <c r="G381" i="1" s="1"/>
  <c r="F380" i="1"/>
  <c r="G380" i="1" s="1"/>
  <c r="F379" i="1"/>
  <c r="G379" i="1" s="1"/>
  <c r="F378" i="1"/>
  <c r="G378" i="1" s="1"/>
  <c r="F377" i="1"/>
  <c r="G377" i="1" s="1"/>
  <c r="F376" i="1"/>
  <c r="G376" i="1" s="1"/>
  <c r="F375" i="1"/>
  <c r="G375" i="1" s="1"/>
  <c r="F374" i="1"/>
  <c r="G374" i="1" s="1"/>
  <c r="F372" i="1"/>
  <c r="G372" i="1" s="1"/>
  <c r="F371" i="1"/>
  <c r="G371" i="1" s="1"/>
  <c r="F370" i="1"/>
  <c r="G370" i="1" s="1"/>
  <c r="F369" i="1"/>
  <c r="G369" i="1" s="1"/>
  <c r="F368" i="1"/>
  <c r="G368" i="1" s="1"/>
  <c r="F367" i="1"/>
  <c r="G367" i="1" s="1"/>
  <c r="F366" i="1"/>
  <c r="G366" i="1" s="1"/>
  <c r="F365" i="1"/>
  <c r="G365" i="1" s="1"/>
  <c r="F364" i="1"/>
  <c r="G364" i="1" s="1"/>
  <c r="F363" i="1"/>
  <c r="G363" i="1" s="1"/>
  <c r="F362" i="1"/>
  <c r="G362" i="1" s="1"/>
  <c r="F361" i="1"/>
  <c r="G361" i="1" s="1"/>
  <c r="F360" i="1"/>
  <c r="G360" i="1" s="1"/>
  <c r="F359" i="1"/>
  <c r="G359" i="1" s="1"/>
  <c r="F358" i="1"/>
  <c r="G358" i="1" s="1"/>
  <c r="F357" i="1"/>
  <c r="G357" i="1" s="1"/>
  <c r="F356" i="1"/>
  <c r="G356" i="1" s="1"/>
  <c r="F355" i="1"/>
  <c r="G355" i="1" s="1"/>
  <c r="F354" i="1"/>
  <c r="G354" i="1" s="1"/>
  <c r="F353" i="1"/>
  <c r="G353" i="1" s="1"/>
  <c r="F352" i="1"/>
  <c r="G352" i="1" s="1"/>
  <c r="F351" i="1"/>
  <c r="G351" i="1" s="1"/>
  <c r="F350" i="1"/>
  <c r="G350" i="1" s="1"/>
  <c r="F349" i="1"/>
  <c r="G349" i="1" s="1"/>
  <c r="F348" i="1"/>
  <c r="G348" i="1" s="1"/>
  <c r="F347" i="1"/>
  <c r="G347" i="1" s="1"/>
  <c r="F346" i="1"/>
  <c r="G346" i="1" s="1"/>
  <c r="F345" i="1"/>
  <c r="G345" i="1" s="1"/>
  <c r="F344" i="1"/>
  <c r="G344" i="1" s="1"/>
  <c r="F343" i="1"/>
  <c r="G343" i="1" s="1"/>
  <c r="F342" i="1"/>
  <c r="G342" i="1" s="1"/>
  <c r="F341" i="1"/>
  <c r="G341" i="1" s="1"/>
  <c r="F340" i="1"/>
  <c r="G340" i="1" s="1"/>
  <c r="F339" i="1"/>
  <c r="G339" i="1" s="1"/>
  <c r="F338" i="1"/>
  <c r="G338" i="1" s="1"/>
  <c r="F337" i="1"/>
  <c r="G337" i="1" s="1"/>
  <c r="F336" i="1"/>
  <c r="G336" i="1" s="1"/>
  <c r="F335" i="1"/>
  <c r="G335" i="1" s="1"/>
  <c r="F334" i="1"/>
  <c r="G334" i="1" s="1"/>
  <c r="F333" i="1"/>
  <c r="G333" i="1" s="1"/>
  <c r="F332" i="1"/>
  <c r="G332" i="1" s="1"/>
  <c r="F331" i="1"/>
  <c r="G331" i="1" s="1"/>
  <c r="F330" i="1"/>
  <c r="G330" i="1" s="1"/>
  <c r="F329" i="1"/>
  <c r="G329" i="1" s="1"/>
  <c r="F328" i="1"/>
  <c r="G328" i="1" s="1"/>
  <c r="F327" i="1"/>
  <c r="G327" i="1" s="1"/>
  <c r="F106" i="1"/>
  <c r="G106" i="1" s="1"/>
  <c r="F105" i="1"/>
  <c r="G105" i="1" s="1"/>
  <c r="G71" i="1"/>
  <c r="F70" i="1"/>
  <c r="G70" i="1" s="1"/>
  <c r="F68" i="1"/>
  <c r="G534" i="1" l="1"/>
  <c r="F395" i="1"/>
  <c r="G68" i="1"/>
</calcChain>
</file>

<file path=xl/sharedStrings.xml><?xml version="1.0" encoding="utf-8"?>
<sst xmlns="http://schemas.openxmlformats.org/spreadsheetml/2006/main" count="2772" uniqueCount="602">
  <si>
    <t>PLANO DE CONTRATAÇÕES ANUAIS</t>
  </si>
  <si>
    <t>TIPO DE ITEM</t>
  </si>
  <si>
    <t>SUBITEM</t>
  </si>
  <si>
    <t>QUANTIDADE DE ITENS</t>
  </si>
  <si>
    <t>PORCENTAGEM
(100%)</t>
  </si>
  <si>
    <t>VALOR TOTAL ESTIMADO PARA O EXERCÍCIO</t>
  </si>
  <si>
    <t>MATERIAIS</t>
  </si>
  <si>
    <t>PERMANENTE</t>
  </si>
  <si>
    <t>CONSUMO</t>
  </si>
  <si>
    <t>SERVIÇOS</t>
  </si>
  <si>
    <t>CONTINUADO</t>
  </si>
  <si>
    <t>NÃO CONTINUADO</t>
  </si>
  <si>
    <t>OBRAS</t>
  </si>
  <si>
    <t>SERV. ENGENHARIA</t>
  </si>
  <si>
    <t>SOLUÇÕES EM TIC</t>
  </si>
  <si>
    <t>SERVIÇOS DE TIC</t>
  </si>
  <si>
    <t>MATERIAIS DE TIC</t>
  </si>
  <si>
    <t>TOTAL GERAL</t>
  </si>
  <si>
    <t>Detalhamento do Plano</t>
  </si>
  <si>
    <t>Subitem: PERMANENTE</t>
  </si>
  <si>
    <t>N° ITEM</t>
  </si>
  <si>
    <t>Código do Item
CATMAT</t>
  </si>
  <si>
    <t>Descrição</t>
  </si>
  <si>
    <t xml:space="preserve">    Qtde       estimada</t>
  </si>
  <si>
    <t>Despesa informada</t>
  </si>
  <si>
    <t>Valor total estimado
(R$)</t>
  </si>
  <si>
    <t>Valor orçamentário estimado p/ o
Exercício (R$)</t>
  </si>
  <si>
    <t>Participação de recursos externos</t>
  </si>
  <si>
    <t>Grau de prioridade</t>
  </si>
  <si>
    <t>Renovação de contrato</t>
  </si>
  <si>
    <t>Data desejada
Assinatura do contrato</t>
  </si>
  <si>
    <t>SIM</t>
  </si>
  <si>
    <t>NÃO</t>
  </si>
  <si>
    <t>Média</t>
  </si>
  <si>
    <t xml:space="preserve">Aquisição de ferramentas elétricas e equipamentos </t>
  </si>
  <si>
    <t>Aquisição de equipamentos eletrônicos</t>
  </si>
  <si>
    <t>ARMÁRIO ALTO, 02 portas, 03 prateleiras medindo
800x500x1600mm, (LxPxA). Tampo confeccionado em MDF e ou MDPxado com parafuso de rosca para fixação em termoplásticos em aço cementado AE 4x25mm com cabeça flangeada e com tratamento de zincagem. Fechad</t>
  </si>
  <si>
    <t>Alta</t>
  </si>
  <si>
    <t>ARMÁRIO BAIXO, 02 portas 01 prateleira, medindo 800x500x740mm de MDF e ou MDP.</t>
  </si>
  <si>
    <t>GAVETEIRO VOLANTE, com 04 gavetas, medindo 350x500x650mm (LxPxA). Sendo 01 gaveta em aço. Tampo confeccionado em painel de fibras de madeira de média densidade MDF e ou MDP
com rodízios deslizantes de poliamida altamente resistente a MILAN/FOCUS</t>
  </si>
  <si>
    <t>MESA AUXILIAR RETA, base metálica medindo 100x600x740mm (LxPxA) com calha para fiação elétrica. Tampo superior confeccionado em painel de fibras de madeira de média densidade MDF e ou MDP</t>
  </si>
  <si>
    <t>MESA DE TRABALHO RETA, base metálica medindo 1200x600x740mm (LxPxA) com calha para fiação elétrica. Tampo superior confeccionado em painel de fibras de madeira de média densidade MDF e ou MDP</t>
  </si>
  <si>
    <t>MESA DE REUNIÃO RETANGULAR, medindo 2000X1000x740 mm, (diametro x altura). Tampo inteiriço, confeccionado em painel de fibras de madeira de média densidade MDF e ou MDPcom espessura de 25 mm superiores e inferiores de apoio com o solo.</t>
  </si>
  <si>
    <t>POLTRONA TIPO DIRETOR GIRATÓRIA ESPALDAR MÉDIO. Largura total – 600 mm, Altura total 920 mm a 1040 mm, Profundidade total 580 mm, Braços - Apóia-braço injetado em poliuretano integral SKIN, alma de aço; Encosto/Assento</t>
  </si>
  <si>
    <t>CADEIRA PARA DIGITADOR GIRATÓRIA COM BRAÇOS REGULÁVEIS, ESPALDAR MÉDIO. Largura total – 630 mm, Altura total 880 a 1070 mm, Profundidade total 540 mm</t>
  </si>
  <si>
    <t>CADEIRA FIXA ESTOFADA SEM BRAÇOS. Pé palito, assento e encosto em espuma injetada, Revestimento em tecido cor preta, estrutura do encosto em polipropileno.</t>
  </si>
  <si>
    <t>LONGARINA DE CADEIRA TIPO ESPERA DE 04 LUGARES SEM BRAÇOS ESPALDAR MÉDIO. Largura total 2600 mm, Altura total 820 mm, Profundidade total 540 mm,</t>
  </si>
  <si>
    <t>SOFÁ PARA 03 LUGARES. Tamanho total aproximado (largura x profundidade x altura) = 195 x 80 x 83 cm (admitindo variação máxima de 5% para mais ou para menos). Armação estrutural: em madeira de reflorestamento, seca e imunizada contra cupins e fungos. Presença de cintas elásticas, grampos galvanizados. Forro de acabamento em TNT.</t>
  </si>
  <si>
    <t>Cadeira Ergonômica</t>
  </si>
  <si>
    <t>Mesa de escritório</t>
  </si>
  <si>
    <t>Armário arquivo</t>
  </si>
  <si>
    <t>Armário para escritório duas portas</t>
  </si>
  <si>
    <t>Aspirador de pó/líquidos com 2 bocais (01 para pisos, carpetes, estofados e 01 para cantos e frestas) com cano tensor; com dupla função (podendo ser utilizado como portável); com tanque de no mínimo 1l (removível e lavável) dispensando o uso de saco descartáveis; com cordão elétrico de no mínimo 5m. A embalagem deverá conter: 01 aspirador de pó, 02 bocais para limpeza, 01 filtro e 01 cordão elétrico. Garantia do fornecedor: mínimo de 12 meses</t>
  </si>
  <si>
    <t>Frigobar com capacidade líquida mínima de 120 litros e máxima de 130 litros, na cor branca.com congelador aparador de água, gaxeta magnética da porta, porta garrafas e porta utilitários, tampo aproveitável, com prateleiras removíveis voltagem 127 v. Selo do inmetro. Baixo consumo de energia classe “a” /selo procel, conforme inmetro. Garantia de 1 ano.</t>
  </si>
  <si>
    <t>Refrigerador duplex na cor branca. Sistema frost-free. Capacidade líquida total mínima de 400 (quatrocentos) litros. Com gaxeta magnética na porta garantindo uma perfeita vedação, porta garrafas e porta utilitários. Voltagem 127 v. Selo do inmetro. Baixo consumo de energia classe “a”/selo procel, conforme inmetro. Garantia de 1 ano.</t>
  </si>
  <si>
    <t>Forno micro-ondas forno de micro-ondas com capacidade mínima de 28 (vinte e oito) litros. Funções de cozinhar e descongelar Automaticamente. Capacidade mínima 03 (três) níveis de potência. Instruções no visor, prato giratório, trava de segurança na porta, na cor branca. Voltagem 127 volts. Selo do inmetro. Baixo consumo de energia classe “a”- selo procel,</t>
  </si>
  <si>
    <t>Ventilador de parede estrutura e grades do ventilador em metal com acabamento em pintura eletrostática epóxi, com tratamento antiferrugem, na cor preta, e hélices em metal ou plástico abs (preto ou transparente). Tipo industrial, de parede, Turbo, oscilante. Diâmetro da grade de, no mínimo, 60cm, diâmetro das hélices de, aproximadamente, 55cm, motor com potência mínima de 1/6 cv e rotação mínima De 1300 rpm. Vazão mínima de 1,30 m3/s regulagem de velocidade de 3 estágios, com baixo nível de ruído. De fácil instalação, preso à parede por meio de 04 (quatro) parafusos. Alimentação de 127 v. Comprovação selo do inmetro, garantia de 1 ano.</t>
  </si>
  <si>
    <t>Fogão industrial com 4 queimadores com forno, fábrica nacional, queimadores simples e duplos, combustível: gás glp, acendimento manual; grelhas ferro fundido, tamanho 30x30 cm, registro 103 baixa pressão cromado, bandeja coletora de resíduo, forno revestido c/lã de vidro interno, grade interna no forno. Selo do inmetro, garantia mínima de 12 meses, assistência técnica no município de belém</t>
  </si>
  <si>
    <t>Espremedor de frutas elétrico-espremedor /extrator de frutas cítricas profissional, com capacidade para de 1 l,fabricado em aço inox, com peneira, copo removível, com02castanhasdetamanho diferente (para limão e laranja), bivolt. Comprovação selo do inmetro,garantia mínima de 12 meses e assistência técnica no município de belém.</t>
  </si>
  <si>
    <t>Freezer horizontal: duas tampas, capacidade 546 litros, dupla ação refrigeração/congelamen to, fabricação nacional, na cor branca. Eficiência energética classe a / selo do procel, material em aço, controle de temperatura através de termostato, bivolt: 110/220 volts (com chave seletora). Selo do inmetro, garantia mínima de 12 meses e assistência técnica no município de belém.</t>
  </si>
  <si>
    <t>Freezer vertical: •capacidade de 197 litros a 210 litros, • dupla ação refrigeração/ congelamento através de botão giratório, com fechadura aut- expletiva ou com fechadura de segurança, pés com rodízio, degelo manual, dreno frontal, •controle De temperatura através de termostato, •bivolt: 110/220 volts, comprovação selo do inmetro. •eficiência energética classe “a” / Selo do procel (com chave seletora), na cor branca. •garantia mínima de 12meses e assistência técnica no município de belém.</t>
  </si>
  <si>
    <t>Sanduicheira grill elétrica - com placas antiaderentes que grelham os dois lados por igual, luz indicadora de funcionamento, trava de fechamento, base Antiderrapante. Selo do inmetro, garantia do fornecedor: mínimo de 12 meses.</t>
  </si>
  <si>
    <t>Liquidificador para uso doméstico: com 5 ajustes de velocidade, na cor branca, com função pulsar, com motor de no mínimo 550 w, com filtro separador de sementes, com função clean, com copo de no mínimo 1,5 litros, com guarda fio. Que possua selo do inmetro ruído, indicativo do respectivo nível de potência sonora, 127/volts. Garantia mínima de 12 meses e assistência técnica no município de belém.</t>
  </si>
  <si>
    <t>Cafeteira elétrica com capacidade para no mínimo 30 xícaras, jarra em aço inox, capacidade do reservatório de no mínimo 1l, reservatório com indicação do nível da água, porta filtro removível. Embalagem contendo cafeteira, colher dosadora, manual de instrução. Comprovação selo inmetro. Garantia do fornecedor: mínimo de 12meses.</t>
  </si>
  <si>
    <t>Bebedouro aço inoxidável</t>
  </si>
  <si>
    <t>Fogão domestico</t>
  </si>
  <si>
    <t>aquisição Aparelho de ar condicionado 9.000btu</t>
  </si>
  <si>
    <t xml:space="preserve"> aquisição Aparelho de ar condicionado 12.000btu</t>
  </si>
  <si>
    <t>aquisição Aparelho de ar condicionado 24.000btu</t>
  </si>
  <si>
    <t>TOTAL</t>
  </si>
  <si>
    <t>Subitem: CONSUMO</t>
  </si>
  <si>
    <t>Despesa informada é somente para vincular aos aspectos/necessidades orçamentárias</t>
  </si>
  <si>
    <t>Aquisição de materiais elétricos, hidráulicos e diversos</t>
  </si>
  <si>
    <t>Aquisição de materiais de segurança e combate a incêndio</t>
  </si>
  <si>
    <t>Aquisição de materiais para serviços de topografia</t>
  </si>
  <si>
    <t>Locação de veículos, máquinas, equipamentos e guarnição, para o município de belém</t>
  </si>
  <si>
    <t>Açúcar Cristal. Embalagem 1Kg</t>
  </si>
  <si>
    <t>Bolacha água e sal tradicional</t>
  </si>
  <si>
    <t>Biscoito doce maisena</t>
  </si>
  <si>
    <t>Frigideira antiaderente com tampa, 14 cm de diâmetro com cabo antitérmico da cor preta</t>
  </si>
  <si>
    <t>Frigideira antiaderente com tampa, 20 cm de diâmetro com cabo antitérmico da cor preta</t>
  </si>
  <si>
    <t>Frigideira alumínio antiaderente, 14 cm de diâmetro, sem tampa com cabo antitérmico da cor preta</t>
  </si>
  <si>
    <t>Frigideira alumínio antiaderente, 30 cm de diâmetro, sem tampa com cabo antitérmico da cor preta</t>
  </si>
  <si>
    <t>Balde com tampa tamanho grande capacidade: 100 litros</t>
  </si>
  <si>
    <t>Escumadeira de alumínio tamanho grande aproximadamente 18cm.</t>
  </si>
  <si>
    <t>Bacia em alumínio, média, 50 cm de diâmetro.</t>
  </si>
  <si>
    <t>Bacia em alumínio, capacidade aproximada: 10 litros, funda, 45 cm de diâmetro.</t>
  </si>
  <si>
    <t>Panela tipo caçarola: com capacidade para 5 litros com pegadores laterais de alumínio e tampa.</t>
  </si>
  <si>
    <t>Panela em alumínio: com capacidade para 6 litros com pegadores laterais de alumínio e tampa</t>
  </si>
  <si>
    <t>Panela em alumínio: com capacidade para 8 litros com pegadores laterais de alumínio e tampa.</t>
  </si>
  <si>
    <t>Caldeirão alto, em alumínio tipo linha hotel, 3 mm de espessura, capacidade mínima de 30 lts com tampa e 02 alças laterais.</t>
  </si>
  <si>
    <t>Garfo de aluminio tamanho grande, medindo aproximadamente 30 cm.</t>
  </si>
  <si>
    <t>Garfo em alumínio, medindo aproximadamente 20 cm.</t>
  </si>
  <si>
    <t>Faca lâmina em aço inox, 12 polegadas, cabo de polipropileno na cor preta, medindo (altura) 50,00 x (largura) 13,00 cmx
(profundidade) 2,00 cm.</t>
  </si>
  <si>
    <t>Concha em alumínio, tamanho grande (no 14), cabo longo em polipropileno e alumínio, medindo aproximadamente 40 cm.</t>
  </si>
  <si>
    <t>Concha tamanho médio (no 12), cabo longo em polipropileno e alumínio, medindo aproximadamente 40 cm.</t>
  </si>
  <si>
    <t>Escumadeira inox com aproximadamente 10 cm de diâmetro, com cabo medindo aproximadamente 40 cm.</t>
  </si>
  <si>
    <t>Escorredor de arroz, em alumínio, tamanho grande tipo linha hotel, com pé, em furo fino com 02 alças nas laterais sem tampa com capacidade para 10l.</t>
  </si>
  <si>
    <t>Escorredor para louça em aço inox medindo aproximadamente 45 x 35 cm.</t>
  </si>
  <si>
    <t>Escorredor para louça em aço inox medindo aproximadamente 65 x 45 cm.</t>
  </si>
  <si>
    <t>Caixa plástica, em polipropileno, transparente, 45 lt, com tampa.</t>
  </si>
  <si>
    <t>Afiador de faca em aço, cabo em polipropileno na cor preta, medindo aproximadamente 40 cm de</t>
  </si>
  <si>
    <t>Assadeira para bolo em alumínio medindo aproximadamente 30 cmx 50 cm.</t>
  </si>
  <si>
    <t>Forma para bolo retangular tamanho médio, medindo aproximadamente 40 cm x 29 cm x 5 cm.</t>
  </si>
  <si>
    <t>Bandeja retangular em aço e inox 491 x 331 mm.</t>
  </si>
  <si>
    <t>Copo em vidro temperado capacidade 300 ml.</t>
  </si>
  <si>
    <t>Garrafa térmica, material inox, capacidade para 1,8 litro (com variação de até 10% para mais), com ampola e corpo em aço inoxidável, aço inoxidável por dentro e por fora, sistema de alça para transporte fixado na tampa, tampa com dispositivo de pressão para retirada do líquido.</t>
  </si>
  <si>
    <t>Garrafa térmica, material inox, capacidade para 2,5 litros (com variação de até 10% para mais), com ampola e corpo em aço inoxidável, aço inoxidável por dentro e por fora, sistema de alça para transporte fixado na tampa, tampa com dispositivo de pressão para retirada do líquido.</t>
  </si>
  <si>
    <t>Garrafa térmica, material inox, capacidade para 1 litro (com variação de até 10% para mais), com ampola e corpo em aço inoxidável, aço inoxidável por dentro e por fora, sistema de alça para transporte fixado na tampa, tampa com dispositivo de pressão para retirada do líquido.</t>
  </si>
  <si>
    <t>Jarra plástica com tampa, capacidade para 5 litros.</t>
  </si>
  <si>
    <t>Bandeja plástica, formato retangular, medindo aproximadamente 46 x 34,5 cm.</t>
  </si>
  <si>
    <t>Fervedor leiteira com cabo de madeira e capacidade de 4 litros.</t>
  </si>
  <si>
    <t>Caldeirão alto, em alumínio tipo linha hotel, 4 mm de espessura, capacidade mínima de 60l com tampa e 02 alças laterais.</t>
  </si>
  <si>
    <t>Colher de arroz em aço inox, cabo aproximado de 50 cm, uso industrial.</t>
  </si>
  <si>
    <t>Escorredor para macarrão em plastico resistente, com duas alças, medindo aproximadamente 30 cm de diâmetro.</t>
  </si>
  <si>
    <t>Caixa plástica organizadora,em polipropileno, transparente, 51 lt, com tampa.</t>
  </si>
  <si>
    <t>Ralador de legumes em aluminio tamanho médio, medindo aproximadamente 40 cm.</t>
  </si>
  <si>
    <t>Avental pvc branco 75% pvc e 25% polipropileno, ideal para cozinha industrial.</t>
  </si>
  <si>
    <t>Coador, para café, de pano 100% algodão, na cor branca, dimensões: 20 cm (diâmetro) x 30 cm (profundidade), com cabo, medindo aproximadamente 16 cm de comprimento.</t>
  </si>
  <si>
    <t>Peneira/coador de plástico multiúso, medindo aproximadamente 30 cm de diâmetro</t>
  </si>
  <si>
    <t>Frigideira em alumínio, pequena, medindo aproximadamente 16 cm de diâmetro.</t>
  </si>
  <si>
    <t>Frigideira em aluminio, média, medindo aproximadamente 24 cm de diâmetro.</t>
  </si>
  <si>
    <t>Jarra plástica com tampa, capacidade para 3 litros.</t>
  </si>
  <si>
    <t>Bacia plástica, capacidade aproximada: 6,5 litros. Com alças de apoio, medindo aproximadamente 34 cm (diâmetro) x10cm (altura). Produto anatômico, não tóxico e durável.</t>
  </si>
  <si>
    <t>Bacia plástica, capacidade aproximada: 15 litros, com alças de apoio, medindo aproximadamente (comp x larg x alt): 45 cm x46,5 cm x 17,5 cm, produto anatômico, não tóxico e durável.</t>
  </si>
  <si>
    <t>Balde graduado em polipropileno, capacidade: 20 litros fundo e borda reforçados, com alça de metal,</t>
  </si>
  <si>
    <t>Caixa plástica para mantimentos -em polietileno, capacidade de 40 litros com tampa modelo empilha, altura: 28 cm e largura: 37 cm.</t>
  </si>
  <si>
    <t>Caixa plástica, em polipropileno, transparente, 10 lt com tampa.</t>
  </si>
  <si>
    <t>Caixa plástica, em polipropileno, transparente, 70 lt, com tampa.</t>
  </si>
  <si>
    <t>Crivo em alumínio com cabo, medindo aproximadamente 15cm de  diâmetro.</t>
  </si>
  <si>
    <t>Crivo em alumínio com cabo,medindo aproximadamente 20cm de diâmetro</t>
  </si>
  <si>
    <t>Crivo em alumínio com cabo, medindo aproximadamente 30 cm de diâmetro.</t>
  </si>
  <si>
    <t>Extrator de suco de laranja manual, em polipropileno, capacidade 1litro - dimensõe
Aproximadas 13x17x15 cm.</t>
  </si>
  <si>
    <t>Frigideira antiaderente com tampa 30 cm de
Diâmetro com cabo antitérmico na cor preta.</t>
  </si>
  <si>
    <t>Panela em alumínio: com capacidade para 2 litros com pegadores laterais de alumínio e tampa.</t>
  </si>
  <si>
    <t>Colher tamanho grande, cabo longo em polipropileno e alumínio, medindo aproximadamente 30 cm.</t>
  </si>
  <si>
    <t>Colher, de mesa (sopa), para refeição, em aço inox, com comprimento aproximado de 30 cm.</t>
  </si>
  <si>
    <t>Garfo inox grande com 02 dentes para servir alimentos, de aproximadamente 10 cm de diâmetro, com cabo medindo aproximadamente 40 cm.</t>
  </si>
  <si>
    <t>Prato de vidro, fundo, medindo 23 cm.</t>
  </si>
  <si>
    <t>Pegador de massa em acrílico medindo aproximadamente 25 cm de comprimento.</t>
  </si>
  <si>
    <t>Cortador de legumes em aço inox - estrutura em aço inox -lâmina também em inox, tamanho do corte cubos de 12 x12 mm, medindo aproximadamente 39 x 12 cm (altura x largura).</t>
  </si>
  <si>
    <t>Chave de fenda com ímã (grande)</t>
  </si>
  <si>
    <t>Chave inglesa regulável</t>
  </si>
  <si>
    <t>Arco de serra de ferro</t>
  </si>
  <si>
    <t>Serra estarrete</t>
  </si>
  <si>
    <t>Chave de catraca p/ veiculo</t>
  </si>
  <si>
    <t>rastelo</t>
  </si>
  <si>
    <t>Terçado n°24</t>
  </si>
  <si>
    <t>Enxada com cabo</t>
  </si>
  <si>
    <t>Enxadeco com cabo</t>
  </si>
  <si>
    <t>Gadanho 4 dentes</t>
  </si>
  <si>
    <t>Pá de gelo com cabo</t>
  </si>
  <si>
    <t>Pá de bico com cabo</t>
  </si>
  <si>
    <t>Ferro de cova com ponteira grande</t>
  </si>
  <si>
    <t>Draga grande com cabo</t>
  </si>
  <si>
    <t>Marreta com cabo 5 quilos</t>
  </si>
  <si>
    <t>Marreta com cabo 2 quilos</t>
  </si>
  <si>
    <t>Carro de mão completo</t>
  </si>
  <si>
    <t>Colher de pedreiro n°10</t>
  </si>
  <si>
    <t>Martelo com cabo grande</t>
  </si>
  <si>
    <t>Pé de cabra grande</t>
  </si>
  <si>
    <t>Alicate p/ vergalhão 60 centímetros (24 polegadas 0</t>
  </si>
  <si>
    <t>Torques grande</t>
  </si>
  <si>
    <t>Serrote grande</t>
  </si>
  <si>
    <t>Alicate universal</t>
  </si>
  <si>
    <t>Alicate de corte diagonal (18 milímetros e 7 polegadas)</t>
  </si>
  <si>
    <t>Trena de 50 metros aberta em fibra de vidro</t>
  </si>
  <si>
    <t>Trena de 10 metros emborrachada</t>
  </si>
  <si>
    <t>Fita zebrada</t>
  </si>
  <si>
    <t>Alicate p/ vergalhão de 1 metro</t>
  </si>
  <si>
    <t>Apagador Para Quadro Branco Magnético, Corpo Em Plástico Azul Com Efeito Especial Substituível, Imãs Internos Para Fixação E Quadro Magnético, Medindo 15x15 Cm, Acondicionado Em Caixa.</t>
  </si>
  <si>
    <t>Aplicador De Cola Quente Potência 40w Bivoltagem 110/220 Tempo De Aquecimento 3 A 5 Minutos Fluxo De Cola 8 A 12g Por Minutos Diâmetro Do Tubo De Cola 11.2mm (Fino) Ideal Para Colagem De Cerâmica Alguns Metais Plástico Papel Madeira Secagem Em 1 Minuto.</t>
  </si>
  <si>
    <t>Aplicador De Cola Quente Potência 80w Bivoltagem 110/220 Tempo De Aquecimento 3 A 5 Minutos Fluxo De Cola 8 A 12g Por Minutos Diâmetro Do Tubo De Cola 5/16mm (Grosso) Secagem Em 1 Minuto.</t>
  </si>
  <si>
    <t>Apontador Lápis, Material Metal E Plástico, Tipo Escolar, Características Adicionais Com Deposito. Informações Adicionais: Deposito Tamanho 5,5 X 2,0cm (Aproximado) Em Plástico/Acrílico, Com Depósito Para Resíduos Acoplado.</t>
  </si>
  <si>
    <t>Barbante De Algodão Especial, 8 Fios, Acabamento Superficial Cru, Aproximadamente Com 300 Metros.</t>
  </si>
  <si>
    <t>Barbante De Sisal. Rolo De 01kg Aproximadamente.</t>
  </si>
  <si>
    <t>Bandeja Expediente, Material Acrílico, Cor Fumê, Comprimento Aproximadamente 360mm, Largura 260mm, Características Opcionais Duplex, Altura 40mm (Modelo Duplo).</t>
  </si>
  <si>
    <t>Bandeja Expediente, Material Acrílico, Cor Fumê, Comprimento 360mm, Largura 260mm, Características Opcionais Duplex, Altura 40mm (Modelo Simples).</t>
  </si>
  <si>
    <t>Borracha Plástica Branca Escrita, Atóxica Tipo Escolar, Para Lápis Com Capa De Proteção, Medindo Aprox. 42x21x11mm. Embalagem Com Dados De Identificação Do Produto, Fabricante E Prazo De Validade.</t>
  </si>
  <si>
    <t>Bloco Para Recado Coloridos Aproximadamente 76x76cm Com 400 Folhas</t>
  </si>
  <si>
    <t>Cola Bastão, Para Uso Escolar/ Escritório, A Base De Água, Lavável, Atóxica, Acondicionada Em Tubo Bastão, Pesando 08gr, Na Cor Branca, Com Validade Mínima De 1 Ano A Partir Da Data De Entrega, Com Selo Do Inmetro Na Embalagem Do Produto.</t>
  </si>
  <si>
    <t>Cola Branca Líquida Base De Água, Não Toxica, Sem Solventes Orgânicos, Com Controles Bacteriológicos, Com Crq Do Químico Responsável, Em Frasco Com 90g.</t>
  </si>
  <si>
    <t>Cola Gliter; Atóxica; Embalada Em Frasco Plástico Com 23 G, Cores Diversas Caixa Com 6 Unidades.</t>
  </si>
  <si>
    <t>Cola Colorida 23g Com Bico Aplicador Atóxico Cores Diversas Cx. Com 06 Frascos.</t>
  </si>
  <si>
    <t>Cola De Isopor Liquida 90g Lavável Não Tóxica A Base De Pva.</t>
  </si>
  <si>
    <t>Cola Plástico Bastão De Silicone 11mm X30 Cm (Refil Grosso), Pct 1kg.</t>
  </si>
  <si>
    <t>Cola Plástico Bastão De Silicone 7mm X 30 Cm (Refil Fino), Pct 1kg.</t>
  </si>
  <si>
    <t>Caneta Esferográfica, Material Plástico, Material Ponta Esfera De Tungstênio, Tipo Escrita Grossa, Cor Tinta Preta, Características Adicionais Sextavada. Caixa C/ 50 Unidades.</t>
  </si>
  <si>
    <t>Caneta Esferográfica, Material Plástico, Material Ponta Esfera De Tungstênio, Tipo Escrita Grossa, Cor Tinta Azul, Características Adicionais Sextavada. Caixa C/ 50 Unidades.</t>
  </si>
  <si>
    <t>Caneta Esferográfica, Material Plástico, Material Ponta Esfera De Tungstênio, Tipo Escrita Grossa, Cor Tinta Vermelha, Características Adicionais Sextavada. Caixa C/ 50 Unidades.</t>
  </si>
  <si>
    <t>Caneta Hidrocor, Ponta Fina, Estojo C/ 12 Unidades, Cores Diversas.</t>
  </si>
  <si>
    <t>Caneta Hidrocor, Ponta Grossa, Estojo C/ 12 Unidades, Cores Diversas.</t>
  </si>
  <si>
    <t>Caneta Marca Texto, Material Plástico, Corpo Chato, Largura Do Traço 5mm, Cor Amarela, Tipo Fluorescente, Carga Não Carregável. A Marca Deverá Estar Impressa No Corpo Da Caneta.</t>
  </si>
  <si>
    <t>Corretivo Líquido, Material Base D'agua Secagem Rápida, Apresentação Frasco Volume 18ml.</t>
  </si>
  <si>
    <t>Caixa Arquivo Morto Em Polionda Tamanho Ofício, Medindo Aprox. 350mmx250mmx130mm, Cor Diversas.</t>
  </si>
  <si>
    <t>Caderno Universitário Capa Dura, 10 Matérias X 200 Folhas, Espiral.</t>
  </si>
  <si>
    <t>Clipe Em Aço Niquelado, Tamanho 2/0, Caixa C/ 100 Unidades.</t>
  </si>
  <si>
    <t>Clipe Em Aço Niquelado, Tamanho 4/0, Caixa C/ 50 Unidades.</t>
  </si>
  <si>
    <t>Clipe Em Aço Niquelado, Tamanho 6/0, Caixa C/ 50 Unidades.</t>
  </si>
  <si>
    <t>Clipe Em Aço Niquelado, Tamanho 8/0, Caixa C/ 25 Unidades.</t>
  </si>
  <si>
    <t>Colchete Para Papel N° 06, Em Aço Galvanizado, Caixa Com 72 Unidades.</t>
  </si>
  <si>
    <t>Colchete Para Papel N° 10, Em Aço Galvanizado, Caixa C/ 72 Unidades.</t>
  </si>
  <si>
    <t>Colchete Para Papel N° 12, Em Aço Galvanizado, Caixa C/ 72 Unidades.</t>
  </si>
  <si>
    <t>Colchete Para Papel N° 14, Em Aço Galvanizado, Caixa C/ 72 Unidades.</t>
  </si>
  <si>
    <t>Extrator De Grampos, Tipo Espátula, Em Aço Niquelado.</t>
  </si>
  <si>
    <t>Etiqueta Adesiva Urgente, Formato Retangular, Dimensões Da Etiqueta 13mmx44,5mm, Adesivo Permanente, Pacote Com 60 Etiquetas.</t>
  </si>
  <si>
    <t>Envelope Ofício Branco, Dimensões 114mmx229mm, Garmatura 90g/M², Pacote Com 50 Unidades.</t>
  </si>
  <si>
    <t>Envelope A4 Branco, Dimensões 229mmx324mm, Garmatura 90g/M², Pacote Com 50 Unidades.</t>
  </si>
  <si>
    <t>Envelope Em Papel Kraft, Gramatura 80g/M2, 176mmx250mm, Pacote C/ 50 Unidades.</t>
  </si>
  <si>
    <t>Elástico De Borracha (Liga) Tipo Látex Alta Resistência N° 18 Pct 100g Aproximadamente.</t>
  </si>
  <si>
    <t>Estilete; Cabo Em Polipropileno; Lâmina De Aço Carbono, Alta Resistência, Trava De Segurança, Medindo 9mm.</t>
  </si>
  <si>
    <t>Fita Crepe Adesiva, Rolo De 48mmx50m.</t>
  </si>
  <si>
    <t>Fita Crepe Adesiva, Rolo De 24mmx50m.</t>
  </si>
  <si>
    <t>Fita Dupla Face Acrílica Transparente, De Alta Adesão, Rolo De 19mmx2m.</t>
  </si>
  <si>
    <t>Fita Adesiva Gomada, Em Polipropileno, Cor Marron, Rolo De 45mmx45m.</t>
  </si>
  <si>
    <t>Fita Adesiva Transparente Em Polipropileno Rolo 19mmx50m.</t>
  </si>
  <si>
    <t>Fita Para Demarcação Zebrada (Preto E Amarelo), Rolo De 70mmx100m.</t>
  </si>
  <si>
    <t>Grampeador Com Capacidade Para Até 25 Folhas De Papel Sulfite 75g/M², Em Estrutura Metálica Com Topo E Base Plástica, Compatível Com Os Grampos: 26/6 (Até 20 Folhas) E 24/6 (Até 25 Folhas).</t>
  </si>
  <si>
    <t>Grampo Para Grampeador 23/6, Em Aço Galvanizado, Caixa C/ 5000 Unidades.</t>
  </si>
  <si>
    <t>Grampo Para Grampeador 23/8, Em Aço Galvanizado, Caixa C/ 5000 Unidades.</t>
  </si>
  <si>
    <t>Grampo Para Grampeador 23/10, Em Aço Galvanizado, Caixa C/ 5000 Unidades.</t>
  </si>
  <si>
    <t>Grampo Para Grampeador 23/13, Em Aço Galvanizado, Caixa C/ 5000 Unidades.</t>
  </si>
  <si>
    <t>Grampo Para Grampeador 24/6, Em Aço Galvanizado, Caixa C/ 5000 Unidades.</t>
  </si>
  <si>
    <t>Grampo Para Grampeador 26/6, Em Aço Galvanizado, Caixa C/ 5000 Unidades.</t>
  </si>
  <si>
    <t>Grampo P/ Pastas Tipo Trilho Em Plástico Branco De 80mm, Para 200 Folhas De Papel Sulfite 75gr, Pacote C/ 50 Unidades.</t>
  </si>
  <si>
    <t>Grafite 0.7 Mm 2b Lapiseira, Tubo Com 12 Unid.</t>
  </si>
  <si>
    <t>Giz De Cera, Cores Diversas, Tamanho Pequeno, Caixa Com 12 Unidades.</t>
  </si>
  <si>
    <t>Giz De Cera, Cores Diversas, Tamanho Grande, Caixa Com 12 Unidades.</t>
  </si>
  <si>
    <t>Lápis Comum Preto, Em Madeira, 2mm, Hb Nº 02, Envernizado, Apontado E Sem Borracha, Grafite Preto Nº 02.</t>
  </si>
  <si>
    <t>Lapiseira (Caneta Grafite) Recarregável P/Ponta De Grafite 0,7mm, Com Clip Para Prender, Ponta Retrátil E Borracha.</t>
  </si>
  <si>
    <t>Lâmina P/Estilete Pequeno De 9mm. Caixa Com 10 Lâminas.</t>
  </si>
  <si>
    <t>Livro Ata Capa Dura Na Cor Preta Formato 297mmx210mm, Com 200 Folhas Off- Set Branca, Pautadas E Numeradas.</t>
  </si>
  <si>
    <t>Livro De Protocolo, Papel Sulfite, Capa Dura, Medido 150x220 Com 100 Folhas.</t>
  </si>
  <si>
    <t>Massa Para Modelar, Macia, A Base De Cera, Não Tóxica, Caixa Com 06 Cores Com 90g.</t>
  </si>
  <si>
    <t>Perfurador Metálico De Papel De 02 Furos, P/ 20 Folhas De Papel Sulfite 75gr, Com Régua Medidora E Depósito Em Plástico Resistente.</t>
  </si>
  <si>
    <t>Perfurador Metálico De Papel De 02 Furos, P/ 60 Folhas De Papel Sulfite 75gr, Com Régua Medidora E Depósito Em Plástico Resistente.</t>
  </si>
  <si>
    <t>Pasta De Pvc C/ Elástico Tam. Ofício, Lombo 4 Cm, Transparente.</t>
  </si>
  <si>
    <t>Pasta Az – Lombo Largo, Tam. Ofício, Revestida Com Cartão, Coberto Externamente Com Papel Monolúcido Plastificado Altamente Resistente E Durável Com Etiqueta Na Lombada Facilitando Sua Organização E Identificação Visual Dos Assuntos.</t>
  </si>
  <si>
    <t>Pasta Az – Lombo Estreito, Tam. Ofício, Revestida Com Cartão. Coberto Externamente Com Papel Monolúcido Plastificado Altamente Resistente E Durável Com Etiqueta Na Lombada Facilitando Sua Organização E Identificação Visual Dos Assuntos.</t>
  </si>
  <si>
    <t>Pasta Classificadora Com Aba E Elástico Medindo 40 Mm, Cor A Definir. (Sanfonada Com 31 Divisórias)</t>
  </si>
  <si>
    <t>Pasta Suspensa Em Cartão 240g/M², Marmorizada, Plastificada, Com Grampos Plásticos, Visores E Etiquetas.</t>
  </si>
  <si>
    <t>Porta Chaves (Claviculário), Material Em Inox Com Fechadura E 02 (Duas) Chaves, Capacidade Para 30 Chaves.</t>
  </si>
  <si>
    <t>Pasta Com Grampo E Trilho Plástico, Tam. A4, Em Papelão Plastificado, Cores Diversas</t>
  </si>
  <si>
    <t>Pasta Com Grampo E Trilho Plástico, Tam. Ofício, Em Papelão Plastificado, Cores Diversos</t>
  </si>
  <si>
    <t>Pasta De Pvc C/ Elástico, Tam. Ofício, Lombo 2 Cm, Transparente.</t>
  </si>
  <si>
    <t>Pincel P/ Quadro Branco Magnético Na Cor Vermelho, Tam. Aproximado 13,4cmx1,8cm (Alt. X Larg.)</t>
  </si>
  <si>
    <t>Pincel P/ Quadro Branco Magnético Na Cor Azul, Tam. Aproximado 13,4cmx1,8cm (Alt. X Larg.)</t>
  </si>
  <si>
    <t>Pincel P/ Quadro Branco Magnético Na Cor Preta, Tam. Aproximado 13,4cmx1,8cm (Alt. X Larg.)</t>
  </si>
  <si>
    <t>Papel Sulfite Branco Formato A4 210x297 Mm, Gramatura 75 G/M², Embalagem Com 500 Folhas. Conforme Norma Abnt Nbr Iso 9001.</t>
  </si>
  <si>
    <t>Papel Para Desenho Na Cor Branca Formato A3, Gramatura 140g/M², 297x420mm, Embalagem Em Bloco Com 20 Folhas. Papel Tipo Canson Ou Similar. Conforme Norma Abnt Nbr Iso 9001.</t>
  </si>
  <si>
    <t>Prancheta Manual Em Acrílico, Tam. Ofício.</t>
  </si>
  <si>
    <t>Porta Lápis E Clips, Em Acrílico.</t>
  </si>
  <si>
    <t>Régua Comum, Plástico Cristal, 30 Cm, Milimetrada, Rígido, Transparente.</t>
  </si>
  <si>
    <t>Régua Comum, Plástico Cristal, 50 Cm, Milimetrada, Rígido, Transparente.</t>
  </si>
  <si>
    <t>Tinta Acrílica Embalagem C/ 6 Cores 20 Ml.</t>
  </si>
  <si>
    <t>Tinta Guache A Base D’água, Lavável, Atóxica, Pote Plástico, Com 250 Ml, Com Selo Do Inmetro, Azul.</t>
  </si>
  <si>
    <t>Tinta Guache A Base D’água, Lavável, Atóxica, Pote Plástico, Com 250 Ml, Com Selo Do Inmetro, Vermelho.</t>
  </si>
  <si>
    <t>Tinta Guache A Base D’água, Lavável, Atóxica, Pote Plástico, Com 250 Ml, Com Selo Do Inmetro, Amarelo.</t>
  </si>
  <si>
    <t>Tinta Guache A Base D’água, Lavável, Atóxica, Pote Plástico, Com 250g, Com Selo Do Inmetro, Verde.</t>
  </si>
  <si>
    <t>Tinta Guache A Base D’água, Lavável, Atóxica, Pote Plástico, Com 250g, Com Selo Do Inmetro, Branco.</t>
  </si>
  <si>
    <t>Tesoura Multiuso Em Aço Tipo Escolar Ponta Arredondada, Aproximadamente 13 Cm.</t>
  </si>
  <si>
    <t>Tesoura Em Aço Inox, Cabo Plástico, Aproximadamente 20 Cm.</t>
  </si>
  <si>
    <t>Quadro Magnético Branco 150cmx120cm, Liso, Com Moldura De Alumínio.</t>
  </si>
  <si>
    <t>ÁGUA SANITÁRIA, acondicionada em embalagem plástica com 1 (um) litro solução aquosa a base de hipoclorito de sódio ou cálcio, com teor de cloro ativo entre 2,0%p/p a 2,5%p/p.   Com registro ou notificação do MINISTÉRIO DA SAÚDE, validade, indicação de uso e data de fabricação estampada no rotulo do produto.</t>
  </si>
  <si>
    <t>ÁCIDO MURIÁTICO, solução ácida para limpeza à base de ácido muriático, acondicionada em embalagem plástica com 1 (um) litro. Aplicação: para limpeza pesada de pisos cerâmicos, fachadas, remoção de resíduos de argamassas, mofos, etc. Com registro ou notificação do MINISTÉRIO DA SAÚDE, validade, indicação de uso e data de fabricação estampada no rotulo do produto.</t>
  </si>
  <si>
    <t>DESINFETANTE LÍQUIDO com 500 ml, embalagem plástica, acondicionado, pH (100%) 12,5 – 13,5, densidade 1,035 g/ml, sólidos totais 12,5; aspecto líquido diluição pronto para uso; solubilidade em médio aquoso. Com registro ou notificação do MINISTÉRIO DA SAÚDE, validade, indicação de uso e data de fabricação estampada no rotulo do produto.</t>
  </si>
  <si>
    <t>DETERGENTE LÍQUIDO BACTERICIDA, neutro, diversos aromas, embalagem em plástico resistente com 500 ml.  Com registro ou notificação do MINISTÉRIO DA SAÚDE, validade, indicação de uso e data de fabricação estampada no rotulo do produto.</t>
  </si>
  <si>
    <t>DESODORIZADOR DE AR, em spray, com no mínimo de 360 ml, a base de triotileno glicol, essências variadas.  Com registro ou notificação do MINISTÉRIO DA SAÚDE, validade, indicação de uso e data de fabricação estampada no rotulo do produto.</t>
  </si>
  <si>
    <t>INSETICIDA, aerossol, multiúso, eficaz contra moscas, mosquitos, pernilongos, formigas, baratas e mosquito da dengue, embalagem com 300 ml.  Com registro ou notificação do MINISTÉRIO DA SAÚDE, validade, indicação de uso e data de fabricação estampada no rotulo do produto.</t>
  </si>
  <si>
    <t>PASTILHA (Pedra) SANITÁRIA, com aproximadamente 35 g, com suporte plástico, em caixa individual, com aromas diversos. Com registro ou notificação do MINISTÉRIO DA SAÚDE, validade, indicação de uso e data de fabricação estampada no rotulo do produto.</t>
  </si>
  <si>
    <t>ÁLCOOL 96°GL, liquido, não aromatizado, embalagem transparente resistente, com 1 litros. Com registro ou notificação do MINISTÉRIO DA SAÚDE, validade, indicação de uso e data de fabricação estampada no rotulo do produto.</t>
  </si>
  <si>
    <t>ÁLCOOL EM GEL, ETÍLICO 70%, embalagem transparente resistente com 500 ml.  Com registro ou notificação do MINISTÉRIO DA SAÚDE, validade, indicação de uso e data de fabricação estampada no rotulo do produto.</t>
  </si>
  <si>
    <t>BALDE, plástico resistente, com alça metal capacidade para 20 litros, cores diversas.</t>
  </si>
  <si>
    <t>BALDE OVAL COM ESPREMEDOR DE MOP + MOP ÚMIDO MICROFIBRA, plástico resistente, capacidade para 12 litros, e esfregão com cabo de aproximadamente 1,50 m, cores diversas.</t>
  </si>
  <si>
    <t>CESTO DE LIXO, polipropileno, diversas cores, 14 litros.</t>
  </si>
  <si>
    <t>DESENTUPIDOR DE VASO SANITÁRIO, Tipo sugador, cabo plástico, 13 cm de diâmetro e 40 cm.</t>
  </si>
  <si>
    <t>DESENTUPIDOR DE PIA, sanfonado, diversas cores.</t>
  </si>
  <si>
    <t>LIXEIRA COM PEDAL, plástica em polipropileno, retangular, com pedal, diversas cores, capacidade 50 litros.</t>
  </si>
  <si>
    <t>%</t>
  </si>
  <si>
    <t>MOP REFIL, Mop de algodão, ideal para pisos e superfícies laváveis.</t>
  </si>
  <si>
    <t>PÁ DE LIXO CABO LONGO, plástica, cabo longo (80 cm), diversas cores.</t>
  </si>
  <si>
    <t>ESPONJA, multiúso dupla face, pacote com 3unidades.</t>
  </si>
  <si>
    <t>ESPONJA DE AÇO, Lã de aço, pacote 8 unidades cada, com peso liquido 60 g.</t>
  </si>
  <si>
    <t>FLANELA PARA LIMPEZA, 100% algodão, cor amarela ou similar, média 30x50.</t>
  </si>
  <si>
    <t>LIMPA ALUMÍNIO, embalagem plástica com 500 ml. Com registro ou notificação do MINISTÉRIO DA SAÚDE, validade, indicação de uso e data de fabricação estampada no rotulo do produto.</t>
  </si>
  <si>
    <t>LIMPADOR DE VIDRO, e acrílicos, embalagem de 500 ml.  Com registro ou notificação do MINISTÉRIO DA SAÚDE, validade, indicação de uso e data de fabricação estampada no rotulo do produto.</t>
  </si>
  <si>
    <t>LUSTRA MÓVEL embalagem com 200 ml, diversos aromas, aplicação em moveis e superfícies lisas.  Com registro ou notificação do MINISTÉRIO DA SAÚDE, validade, indicação de uso e data de fabricação estampada no rotulo do produto.</t>
  </si>
  <si>
    <t>LUVA DE BORRACHA, para limpeza (par), resistente, antiderrapante na face externa, forrada, cores diversas, TAMANHO G.</t>
  </si>
  <si>
    <t>LUVA DE BORRACHA, para limpeza (par), resistente, antiderrapante na face externa, forrada, cores diversas, TAMANHO M.</t>
  </si>
  <si>
    <t>LUVA DE BORRACHA, para limpeza (par), resistente, antiderrapante na face externa, forrada, cores diversas, TAMANHO P.</t>
  </si>
  <si>
    <t>PANO DE LIMPEZA COPA-COZINHA (GUARDANAPO), 100% algodão, alta absorção, resistente, medindo aproximadamente 70x42 cm.</t>
  </si>
  <si>
    <t>PANO MULTIÚSO, com agente antibacteriano, tamanho 33x55cm Pacotes com 5 unidades, cores diversas.</t>
  </si>
  <si>
    <t>PANO DE CHÃO, 100% algodão, alvejado, alta absorção medindo no mínimo 40x70cm.</t>
  </si>
  <si>
    <t>PAPEL HIGIÊNICO, na cor branca, textura macia, 100% fibras naturais, picotada, folha única, medindo 30mx10cm, embalagem com 64 unidades. A embalagem deverá ter boa visibilidade produto</t>
  </si>
  <si>
    <t>PAPEL TOALHA, absorvente, cor branca, duas dobras, embalagem com 1000 folhas de papel Inter folhado, medindo 20x21,5 cm.</t>
  </si>
  <si>
    <t>SACO PARA LIXO, Classe- I, polietileno de alta densidade, super. reforçado, espessura= 12 micra, cor preta, 200 litros, tamanho aproximado (largura x altura): 90 X 100 cm, embalagem com 100 unidades. Conforme norma da ABNT NBR 9191:2008.</t>
  </si>
  <si>
    <t>SACO PARA LIXO, Classe- I, polietileno de alta densidades, cor preta, reforçado, espessura= 8 micra, 100 litros, tamanho aproximado (largura x altura): 75 X 105 cm, embalagem com 5 unidades. Conforme norma da ABNT NBR 9191:2008.</t>
  </si>
  <si>
    <t>SACO PARA LIXO, Classe- I, polietileno de alta densidade, comum, espessura= 5 micra, cor preta, 15 litros, tamanho aproximado (largura x altura): 39 X 58 cm, embalagem com 20 unidades. Conforme norma da ABNT NBR 9191:2008.</t>
  </si>
  <si>
    <t>SABONETE LÍQUIDO, embalagem Plástico resistente, com capacidade de 5 (cinco) litros, aromas diversos. Com registro ou notificação do MINISTÉRIO DA SAÚDE, validade, indicação de uso e data de fabricação estampada no rotulo do produto.</t>
  </si>
  <si>
    <t>SABÃO EM BARRA, comum, embalagem de 1 kg. Com registro ou notificação do MINISTÉRIO DA SAÚDE, validade, indicação de uso e data de fabricação estampada no rotulo do produto.</t>
  </si>
  <si>
    <t>SABÃO EM PÓ, embalagem de 1 kg caixa de papelão ou Sache. Com registro ou notificação do MINISTÉRIO DA SAÚDE, validade, indicação de uso e data de fabricação estampada no rotulo do produto.</t>
  </si>
  <si>
    <t>ESCOVA SANITÁRIA, material plástico, com suporte. Diversas cores.</t>
  </si>
  <si>
    <t>RODO, base plástica 40 cm com cabo, diversas cores.</t>
  </si>
  <si>
    <t>AVENTAL, branco, material em PVC forrado, sem bolso, impermeável, com regulador na alça do pescoço, Tamanho 120x60 cm.</t>
  </si>
  <si>
    <t>Bota 7 léguas</t>
  </si>
  <si>
    <t>Botina de segurança</t>
  </si>
  <si>
    <t>Luvas de tecido pares</t>
  </si>
  <si>
    <t>Protetor solar</t>
  </si>
  <si>
    <t>Chapéu de proteção australiano</t>
  </si>
  <si>
    <t>Cones de sinalização 75 centimetros</t>
  </si>
  <si>
    <t>Rede de volei de praia</t>
  </si>
  <si>
    <t>Rede de proteção para futebol de areia</t>
  </si>
  <si>
    <t>Fita de marcação de futebol de areia</t>
  </si>
  <si>
    <t>Fita de marcação de volei de praia</t>
  </si>
  <si>
    <t>medio</t>
  </si>
  <si>
    <t>Trave de futebol de areia 5,00 x 2,20 x 1,50 tubos de 4 polegadas</t>
  </si>
  <si>
    <t xml:space="preserve">Uniforme(calça e camisa) </t>
  </si>
  <si>
    <t>nÃO</t>
  </si>
  <si>
    <t>luva de latex</t>
  </si>
  <si>
    <t>não</t>
  </si>
  <si>
    <t>macacão anti covid</t>
  </si>
  <si>
    <t>Mascara pacote com 50 unid</t>
  </si>
  <si>
    <t>Protetor auricular</t>
  </si>
  <si>
    <t>protetor facial</t>
  </si>
  <si>
    <t>papel couchê</t>
  </si>
  <si>
    <t>Saco de exumação</t>
  </si>
  <si>
    <t>cimento</t>
  </si>
  <si>
    <t>areia</t>
  </si>
  <si>
    <t>100 m²</t>
  </si>
  <si>
    <t>tijolo</t>
  </si>
  <si>
    <t>quimikal</t>
  </si>
  <si>
    <t>alicate amperimetro</t>
  </si>
  <si>
    <t>luximetro para medir fluxo luminoso de led</t>
  </si>
  <si>
    <t>Backdrop tipo painel móvel</t>
  </si>
  <si>
    <t>Painel em ACM</t>
  </si>
  <si>
    <t>15691 </t>
  </si>
  <si>
    <t xml:space="preserve">Banner / faixa temáticos, em lona vinílica </t>
  </si>
  <si>
    <t>Bloco personalizado para anotações</t>
  </si>
  <si>
    <t xml:space="preserve">Bloco personalizado, capa em cortiça </t>
  </si>
  <si>
    <t xml:space="preserve">Boné em brim </t>
  </si>
  <si>
    <t>Camisa gola polo</t>
  </si>
  <si>
    <t>Camisa manga curta</t>
  </si>
  <si>
    <t>Camisa manga longa</t>
  </si>
  <si>
    <t>Cartaz Tamanho A3</t>
  </si>
  <si>
    <t>Certificado</t>
  </si>
  <si>
    <t>Convite com envelope</t>
  </si>
  <si>
    <t>Ecobag em tecido pet reciclado</t>
  </si>
  <si>
    <t xml:space="preserve">Folder Formato A4 </t>
  </si>
  <si>
    <t xml:space="preserve">Mochila tipo saco </t>
  </si>
  <si>
    <t xml:space="preserve">Squeeze de alumínio </t>
  </si>
  <si>
    <t>Envelope tipo ofício</t>
  </si>
  <si>
    <t>Envelope tipo saco A4</t>
  </si>
  <si>
    <t>Impressos personalizados</t>
  </si>
  <si>
    <t>Placa de identificação em PVC</t>
  </si>
  <si>
    <t xml:space="preserve">Garrafa de alumínio </t>
  </si>
  <si>
    <t>Placa de inauguração</t>
  </si>
  <si>
    <t>Windbanner personalizado</t>
  </si>
  <si>
    <t> 151061</t>
  </si>
  <si>
    <t>Corda Polipropileno Trançada Branca 8.0mm rlo com 100m</t>
  </si>
  <si>
    <t>3 rolo</t>
  </si>
  <si>
    <t>Colher de pedreiro com haste curvada e cabo de madeira nº 6</t>
  </si>
  <si>
    <t>Enxada com cabo de madeira 150 cm, lâmina super afiada</t>
  </si>
  <si>
    <t>Picareta alvião em aço carbono</t>
  </si>
  <si>
    <t>carrinho de mão com caçamba metálica rasa 50 litros</t>
  </si>
  <si>
    <t>vestimenta de proteção química</t>
  </si>
  <si>
    <t>Luva em algodão pigmentada</t>
  </si>
  <si>
    <t> 359468</t>
  </si>
  <si>
    <t>Máscara PFF I para exumaçãopct com 10 unidades</t>
  </si>
  <si>
    <t xml:space="preserve">Conjunto tipo rancheiro </t>
  </si>
  <si>
    <t>Copo descartável para água</t>
  </si>
  <si>
    <t>colher descartavel tipo refeição</t>
  </si>
  <si>
    <t>colher descartavel tipo sobremesa</t>
  </si>
  <si>
    <t>prato raso descartavel</t>
  </si>
  <si>
    <t>prato tipo cumbuca descartavel</t>
  </si>
  <si>
    <t>Copo descartável para cefé</t>
  </si>
  <si>
    <t> 150376</t>
  </si>
  <si>
    <t>Óleo 2t</t>
  </si>
  <si>
    <t>Bobina de fio de Nylon Quadrado de 3mm (amarelo) c/ 500m</t>
  </si>
  <si>
    <t>Arrebite passador pacote com 20 unid.</t>
  </si>
  <si>
    <t>Vela para roçadeira</t>
  </si>
  <si>
    <t>Filtro de ar</t>
  </si>
  <si>
    <t>Prato giratório</t>
  </si>
  <si>
    <t>Lâmina de 02 pontas 14"</t>
  </si>
  <si>
    <t>Polimatic</t>
  </si>
  <si>
    <t> 353814</t>
  </si>
  <si>
    <t>Mola de Arranque</t>
  </si>
  <si>
    <t>Cabo de arranque</t>
  </si>
  <si>
    <t>Graxa para roçadeira</t>
  </si>
  <si>
    <t>Cabo para acelerador</t>
  </si>
  <si>
    <t>Suporte para engate do cabo do acelerador</t>
  </si>
  <si>
    <t>Carburador completo p/ roçadeira FS 220</t>
  </si>
  <si>
    <t>Agulha de injeção P/ roçadeira fs 220</t>
  </si>
  <si>
    <t>Reparo para carburador completo p/ Fs220</t>
  </si>
  <si>
    <t>Testeira completa</t>
  </si>
  <si>
    <t>Subitem: CONTINUADO</t>
  </si>
  <si>
    <t>Serviço Continuado de limpeza e conservação</t>
  </si>
  <si>
    <t>Agente de Potaria</t>
  </si>
  <si>
    <t>seviços de energia eletrica</t>
  </si>
  <si>
    <t>locaçao de veiculos tipo passeio</t>
  </si>
  <si>
    <t>locação de veiculo tipo utilitario</t>
  </si>
  <si>
    <t>agua mineral 20 litros garrafao +liquido</t>
  </si>
  <si>
    <t>recarga de agua mineral 20 litros</t>
  </si>
  <si>
    <t>Pacote de copo de agua de 200 ml</t>
  </si>
  <si>
    <t>prestação de serviços de internet  banda larga</t>
  </si>
  <si>
    <t>locação de impressoras para o serviço de repografia</t>
  </si>
  <si>
    <t>Contratação de empresa especializada em serviços de locação de veiculos automotores terrestre, sem motorista</t>
  </si>
  <si>
    <t>sim</t>
  </si>
  <si>
    <t>media</t>
  </si>
  <si>
    <t xml:space="preserve">Contratação de pessoa jurídica para fornecimento de links dedicados para prover acesso à internet </t>
  </si>
  <si>
    <t>alta</t>
  </si>
  <si>
    <t>Contratação de empresa especializada em segurança eletrônica, sistema de alarme, circuito fechado de tv (cftv) e cerca elétrica industrial, com acesso pela internet, instalação e configuração.</t>
  </si>
  <si>
    <t>Serviços de reprografia , com disponibilização  de equipamentos, incluindo a prestação de serviços de suporte e manutenção proventivae corretiva com fornecimento de peças, suprimentos (todos os consumíveis necessários) inclusive papel a4, a3 e ofício 2 e rolo para plotter</t>
  </si>
  <si>
    <t>Concessão para os serviços de limpeza urbana e gereniamento dos resíduos sólidos urbanos no município de belém/pa</t>
  </si>
  <si>
    <t>Serviços de limpeza e recuperação dos sistema de  microdrenagem</t>
  </si>
  <si>
    <t>Conservação e manutenção da malha viária</t>
  </si>
  <si>
    <t>Contratação de empresa especializada na prestação de serviços de vigilância ostensiva armada 12h</t>
  </si>
  <si>
    <t>Contratação de empresa especializada na prestação de serviços de vigilância ostensiva armada 24h</t>
  </si>
  <si>
    <t xml:space="preserve"> SUB ITEM: NÃO CONTINUADOS</t>
  </si>
  <si>
    <t>Nº DO ITEM</t>
  </si>
  <si>
    <t>Bolo metro</t>
  </si>
  <si>
    <t>buffet</t>
  </si>
  <si>
    <t>Cofee Breack</t>
  </si>
  <si>
    <t>Kit lanche</t>
  </si>
  <si>
    <t>Refeição</t>
  </si>
  <si>
    <t>Serviço de Segurança desarmada/ fiscal de eventos</t>
  </si>
  <si>
    <t>Manutenção de Veículos Leves e Pesa</t>
  </si>
  <si>
    <t>Serviços de sanitização</t>
  </si>
  <si>
    <t>Serviços Bancários: pagamentos eletronicos por meio eletronico OBN</t>
  </si>
  <si>
    <t>Carimbo</t>
  </si>
  <si>
    <t>Crachá</t>
  </si>
  <si>
    <t>Banner</t>
  </si>
  <si>
    <t>Faixa</t>
  </si>
  <si>
    <t>camisas personalizadas para eventos</t>
  </si>
  <si>
    <t>coletes com identificação de setor</t>
  </si>
  <si>
    <t>camisa manga curta</t>
  </si>
  <si>
    <t>camisa manga longa</t>
  </si>
  <si>
    <t>placas de sinalização</t>
  </si>
  <si>
    <t>placa de identificação de portas e mesas</t>
  </si>
  <si>
    <t>adesivo plotagem para carro</t>
  </si>
  <si>
    <t>uniformes de identificação</t>
  </si>
  <si>
    <t>show pirotecnico</t>
  </si>
  <si>
    <t>decoração de ambiente interno</t>
  </si>
  <si>
    <t>decoração de ambiente externo</t>
  </si>
  <si>
    <t>contratação de equipe de arbitragem</t>
  </si>
  <si>
    <t>contratação de bandas musicais</t>
  </si>
  <si>
    <t>contratação de grupos folcloricos</t>
  </si>
  <si>
    <t>contratação de DJ’s</t>
  </si>
  <si>
    <t>contratação de atração artistica</t>
  </si>
  <si>
    <t>apresentador de palco</t>
  </si>
  <si>
    <t>serviços de passagens aerea</t>
  </si>
  <si>
    <t>Arquibancada descoberta</t>
  </si>
  <si>
    <t>Arquibancada coberta</t>
  </si>
  <si>
    <t>Banheiros químicos (Lote com 4 unid)</t>
  </si>
  <si>
    <t>Banheiros químicos (Lote com 10 unid)</t>
  </si>
  <si>
    <t>CAMARINS 4 X 4M</t>
  </si>
  <si>
    <t>CAMARINS 5 X 5M</t>
  </si>
  <si>
    <t>Palco 10x8</t>
  </si>
  <si>
    <t>PALCOMÉDIO12mX08m</t>
  </si>
  <si>
    <t>PALCOMINI6mX4m</t>
  </si>
  <si>
    <t>PALCO GRANDE18mX12m</t>
  </si>
  <si>
    <t>PALCO PEQUENO8mX 6m</t>
  </si>
  <si>
    <t>Palco Geopace 18 x 14 M</t>
  </si>
  <si>
    <t>Praticáveis Pantográficos (lote com 5 unid)</t>
  </si>
  <si>
    <t>Tenda 5x5 de vão</t>
  </si>
  <si>
    <t>Tenda 10x10 de vão</t>
  </si>
  <si>
    <t>TENDA 10mX06m:Cobertura em lona</t>
  </si>
  <si>
    <t>TENDA MODULADA COM12mX08</t>
  </si>
  <si>
    <t>TENDA ABERTA6mX6m:Cobertura em lona</t>
  </si>
  <si>
    <t>TENDA ABERTA 6m X4m:Cobertura em lona vinílica</t>
  </si>
  <si>
    <t>TENDA ABERTA3mX3m:Coberturaem lona vinílica</t>
  </si>
  <si>
    <t>Estande básico (externo)</t>
  </si>
  <si>
    <t>Estande básico (interno)</t>
  </si>
  <si>
    <t>Box-truss</t>
  </si>
  <si>
    <t>Cerca Modulada</t>
  </si>
  <si>
    <t>Pórtico</t>
  </si>
  <si>
    <t>Camarote</t>
  </si>
  <si>
    <t>Palanque 8m x 5</t>
  </si>
  <si>
    <t>PALANQUE8X4M</t>
  </si>
  <si>
    <t>Palanque 5m x5</t>
  </si>
  <si>
    <t>Sala de apoio ao buffet</t>
  </si>
  <si>
    <t>Passarela</t>
  </si>
  <si>
    <t>Piso elevado</t>
  </si>
  <si>
    <t>Praticáveis modulados</t>
  </si>
  <si>
    <t>Cabine de som 3m x 2</t>
  </si>
  <si>
    <t>Estrutura de Fly 2m x 10</t>
  </si>
  <si>
    <t>Barracas Padronizadas desmontáveis 1,50m x 1,50 (lote com 5 unid)</t>
  </si>
  <si>
    <t>Barracas Padronizadas desmontáveis 2m x 2 (lote com 5 unid)</t>
  </si>
  <si>
    <t>Tapume metálico telado</t>
  </si>
  <si>
    <t>Tapume metálico</t>
  </si>
  <si>
    <t>Tapume em madeira</t>
  </si>
  <si>
    <t>Roletas</t>
  </si>
  <si>
    <t>Portão de acesso</t>
  </si>
  <si>
    <t>Escadas</t>
  </si>
  <si>
    <t>Portaria/Controle de acesso</t>
  </si>
  <si>
    <t>Praticáveis para sonorização(fechado/Lote com 10 unid)</t>
  </si>
  <si>
    <t>Praticáveis para sonorização(aberto/Lote com 10 unid)</t>
  </si>
  <si>
    <t>Portão de saída(corre)</t>
  </si>
  <si>
    <t>Fechamento lateral das tendas</t>
  </si>
  <si>
    <t>Rampa de acesso</t>
  </si>
  <si>
    <t>Estrutura de galpão</t>
  </si>
  <si>
    <t>Torre para sonorização</t>
  </si>
  <si>
    <t>LOCAÇÕES DE GRUPO DE GERADOR MÓVEL, COM CAPACIDADE MÍNIMA</t>
  </si>
  <si>
    <t>Equipamento de Sonorização Completo de 101 a 300 pessoas.</t>
  </si>
  <si>
    <t>Microfone Auricular Sem fio</t>
  </si>
  <si>
    <t>Serviço de iluminação tipo 02 com</t>
  </si>
  <si>
    <t>TELÃO DE LED:01 painel de 3X2 m</t>
  </si>
  <si>
    <t>Serviço de sonorização grande porte</t>
  </si>
  <si>
    <t>Serviço de mini- trio eletrico com</t>
  </si>
  <si>
    <t>Serviço de iluminação tipo 01</t>
  </si>
  <si>
    <t>Serviço de iluminação tip 3</t>
  </si>
  <si>
    <t>Telão convencional</t>
  </si>
  <si>
    <t>Serviço de sonorização médio porte</t>
  </si>
  <si>
    <t>contratação de empresa especializada na prestação dos serviços de manutenção e recuperação vicinais.</t>
  </si>
  <si>
    <t>contratação de empresa especializada em execução de obras remanescentes de drenagem e pavimentação.</t>
  </si>
  <si>
    <t>contratação de empresa especializada em execução de serviços de conservação e manutenção da malha viaria.</t>
  </si>
  <si>
    <t xml:space="preserve">contratação de empresa especializada em recuperação  e manutenção de pontes para veiculos e passarelas para pedestre em madeira </t>
  </si>
  <si>
    <t>contratação de empresa especializada em serviços de inumaçao/exumaçao, em regime de concessão de sepulturas, incluso os serviços cemiteriais e manutenção das sepulturas</t>
  </si>
  <si>
    <t xml:space="preserve"> contratação de empresa especializada na execução dos serviços de recuperação e limpeza dos sistema de  serviço de micridrenagem.</t>
  </si>
  <si>
    <t xml:space="preserve">Aquisição de cursos de capacitação e atualizações juridicas e assinatura de revistas online e site juridicos </t>
  </si>
  <si>
    <t>contratação de empresa especializada para prestação de serviços buffet (sistema self service), locação de espaço fisico para eventos e infraestrutura, sob demanda para eventos e cerimônias a serem realizadas da secretaria municipal de saneamento</t>
  </si>
  <si>
    <t>Pagamentos de diárias para despesas estraordinárias com hospedagem, alimentação e deslocamento urbano, realizadas durante o período de deslocamento para outro estado, muniípio ou distrito de inteesse da adinmiistração pública para outro estado</t>
  </si>
  <si>
    <t>SERVIÇOS DE ENGENHARIA</t>
  </si>
  <si>
    <t>contratação semi-integrada de empresa especializada de engenharia para elaboração de projeto executivo, asbuilt e execução de obra de reforma e readequação de canal</t>
  </si>
  <si>
    <t>serviços de engenharia em recuperação de canais e galerias</t>
  </si>
  <si>
    <t>serviços de manejo de residuos solidos e limpeza urbana</t>
  </si>
  <si>
    <t>Serviços de engenharia elétrica</t>
  </si>
  <si>
    <t>Serviços de engenharia hidraulica</t>
  </si>
  <si>
    <t>Grupo do Item CATMAT/CATSER</t>
  </si>
  <si>
    <t xml:space="preserve">Descrição </t>
  </si>
  <si>
    <t>Quantidade estimada</t>
  </si>
  <si>
    <t>Despesa informada é somente para vincular aos aspectos / necessidades orçamentárias</t>
  </si>
  <si>
    <t>Valor total estimado (R$)</t>
  </si>
  <si>
    <t>Valor orçamentário estimado p/ o Exercício (R$)</t>
  </si>
  <si>
    <t>Data desejada Assinatura do contrato</t>
  </si>
  <si>
    <t>Manutenção / reforma predial</t>
  </si>
  <si>
    <t>SUB TOTAL</t>
  </si>
  <si>
    <t>Subitem: SERVIÇO DE TIC</t>
  </si>
  <si>
    <t>item</t>
  </si>
  <si>
    <t xml:space="preserve">    </t>
  </si>
  <si>
    <t>Código do Item
CATSER</t>
  </si>
  <si>
    <t>Impressoras Multifuncionais</t>
  </si>
  <si>
    <t>Acesso a internet link dedicado</t>
  </si>
  <si>
    <t>Certificado digital PF</t>
  </si>
  <si>
    <t>Certificado digital PJ</t>
  </si>
  <si>
    <t>Licenças ( Windows 11 pro e Microsoft Office Plus</t>
  </si>
  <si>
    <t xml:space="preserve">NÃO </t>
  </si>
  <si>
    <t>Serviço de banda larga de alta velocidade oferecido por meio de fibra optica com velocidades minima de 500MB</t>
  </si>
  <si>
    <t xml:space="preserve">Aquisição de relógios de ponto com reconhecimento facial incluindo o software e a manutenção do equipamento </t>
  </si>
  <si>
    <t>MATERIAL DE TIC</t>
  </si>
  <si>
    <t>Item</t>
  </si>
  <si>
    <t>Computadores de mesa (Desktops)</t>
  </si>
  <si>
    <t>CPU</t>
  </si>
  <si>
    <t>Notebook</t>
  </si>
  <si>
    <t>Servidores</t>
  </si>
  <si>
    <t>Switch</t>
  </si>
  <si>
    <t>Mouse óptico</t>
  </si>
  <si>
    <t>Teclado Fullsize</t>
  </si>
  <si>
    <t>Monitor 24 FHD</t>
  </si>
  <si>
    <t>Servidor gerencial</t>
  </si>
  <si>
    <t>Nobreak Senoidal 1400vA 110v</t>
  </si>
  <si>
    <t>Nobreak Senoidal Dupla Conversão 3000VA 110v</t>
  </si>
  <si>
    <t>Linha telefonica</t>
  </si>
  <si>
    <t>Telefone móvel</t>
  </si>
  <si>
    <t>Pendrive 8GB</t>
  </si>
  <si>
    <t>Camera fotografica profissional</t>
  </si>
  <si>
    <t>Retro projetor data show epson powerlite S12 usb vga 2800 nf (recondicionado)</t>
  </si>
  <si>
    <t>Tela de lona para projeção de datashow e projetor</t>
  </si>
  <si>
    <t>Caixa de som ativa 15", 1000w com triple</t>
  </si>
  <si>
    <t>Kit microfone sem fio</t>
  </si>
  <si>
    <t>TP-Link Adaptador USB WiFi para PC desktop, rede de banda dupla AC1300Mbps 3.0 com antena de alto ganho de 2,4 GHz/5 GHz (Archer T3U Plus)</t>
  </si>
  <si>
    <t>Aquisição de cursos para  quelificação  dos servidores do nti/sezel</t>
  </si>
  <si>
    <t>total</t>
  </si>
  <si>
    <t>contratação de empresa especializada em execução de obras de drenagem, pavimentação, sinalização viaria.</t>
  </si>
  <si>
    <t>Execução da obra da etapa 1 do parque igarapé são joaquim em belém/pa</t>
  </si>
  <si>
    <t>Peças e materiais para manutenção e correção em equipamentos de processamento de dados</t>
  </si>
  <si>
    <t>Aquisição de computadores, baterias para nobreack, notebook 8gb 256gb, ssd  e data show</t>
  </si>
  <si>
    <t xml:space="preserve"> aquisição Aparelho de ar condicionado 18.000btu</t>
  </si>
  <si>
    <t xml:space="preserve"> aquisição Aparelho de ar condicionado 30.000btu</t>
  </si>
  <si>
    <t xml:space="preserve">Leite em pó integral </t>
  </si>
  <si>
    <t>Aquisição de futura e eventual de  passagens de transporte aéreo com destinos em outros paises, estados ou municípios</t>
  </si>
  <si>
    <t>ÁGUA SANITÁRIA, acondicionada em embalagem plástica com 5 (cinco) litro solução aquosa a base de hipoclorito de sódio ou cálcio, com teor de cloro ativo entre 2,0%p/p a 2,5%p/p.   Com registro ou notificação do MINISTÉRIO DA SAÚDE, validade, indicação de uso e data de fabricação estampada no rotulo do produto.</t>
  </si>
  <si>
    <t>SUPORTE PARA SABÃO LÍQUIDO FIXO DE VIDRO/INOX E VÁLVULA PLÁSTICA 450ML.  MEDIDAS:A 20cm L 12cm P 6cm</t>
  </si>
  <si>
    <t>DISPENSER SUPORTE PORTA PAPEL HIGIÊNICO ROLÃO 300/500 METROS BRANCO</t>
  </si>
  <si>
    <t xml:space="preserve">DISPENSADOR DE PAPEL TOALHA INTERFOLHADA DIMENSÕES:28,6 X 31,3 X 12,8 CM, indicada para rolos de 200 </t>
  </si>
  <si>
    <t>SACO PARA LIXO, polietileno de alta densidade, cor preta, 50 litros, embalagem com 10 unidades. Conforme normas da ABNT.</t>
  </si>
  <si>
    <t>SACO PARA LIXO, polietileno de alta densidade, cor preta, 30 litros, embalagem com 10 unidades. Conforme normas da ABNT.</t>
  </si>
  <si>
    <t>SACO PARA LIXO, polietileno de alta densidade, cor preta, 15 litros, embalagem com 20 unidades. Conforme normas da ABNT.</t>
  </si>
  <si>
    <t>VASSOURA PIAÇAVA n° 05, base madeira revestida com folha de flandres, com cabo de madeira plastificado.</t>
  </si>
  <si>
    <t>RODO, base plástica 60 cm com cabo, diversas cores.</t>
  </si>
  <si>
    <t>Escada em alumínio, com 5 (cinco) degraus duplos , com plataforma, com as seguintes características: -dobrável , leve e resistente, confeccionada em alumínio, apropriada para o uso doméstico, pés emborrachados degraus com material antiderrapante, garantindo segurança ao subir e descer. Capacidade mínima para até 120kg.</t>
  </si>
  <si>
    <r>
      <t>Gás</t>
    </r>
    <r>
      <rPr>
        <b/>
        <sz val="9"/>
        <color theme="1"/>
        <rFont val="Times New Roman"/>
        <family val="1"/>
      </rPr>
      <t xml:space="preserve"> </t>
    </r>
    <r>
      <rPr>
        <sz val="9"/>
        <color theme="1"/>
        <rFont val="Times New Roman"/>
        <family val="1"/>
      </rPr>
      <t>liquefeito de petróleo, botijão de 13 kg - Recarga</t>
    </r>
  </si>
  <si>
    <r>
      <t>Gás</t>
    </r>
    <r>
      <rPr>
        <b/>
        <sz val="9"/>
        <color theme="1"/>
        <rFont val="Times New Roman"/>
        <family val="1"/>
      </rPr>
      <t xml:space="preserve"> </t>
    </r>
    <r>
      <rPr>
        <sz val="9"/>
        <color theme="1"/>
        <rFont val="Times New Roman"/>
        <family val="1"/>
      </rPr>
      <t>liquefeito de petróleo, botijão de 13 kg – compelto</t>
    </r>
  </si>
  <si>
    <r>
      <t>Café</t>
    </r>
    <r>
      <rPr>
        <b/>
        <sz val="9"/>
        <color theme="1"/>
        <rFont val="Times New Roman"/>
        <family val="1"/>
      </rPr>
      <t xml:space="preserve"> </t>
    </r>
    <r>
      <rPr>
        <sz val="9"/>
        <color theme="1"/>
        <rFont val="Times New Roman"/>
        <family val="1"/>
      </rPr>
      <t>moído</t>
    </r>
    <r>
      <rPr>
        <b/>
        <sz val="9"/>
        <color theme="1"/>
        <rFont val="Times New Roman"/>
        <family val="1"/>
      </rPr>
      <t xml:space="preserve">, </t>
    </r>
    <r>
      <rPr>
        <sz val="9"/>
        <color theme="1"/>
        <rFont val="Times New Roman"/>
        <family val="1"/>
      </rPr>
      <t>embalado à vácuo, torra média. 200g</t>
    </r>
  </si>
  <si>
    <r>
      <t>Adoçante</t>
    </r>
    <r>
      <rPr>
        <b/>
        <sz val="9"/>
        <color theme="1"/>
        <rFont val="Times New Roman"/>
        <family val="1"/>
      </rPr>
      <t xml:space="preserve"> – </t>
    </r>
    <r>
      <rPr>
        <sz val="9"/>
        <color theme="1"/>
        <rFont val="Times New Roman"/>
        <family val="1"/>
      </rPr>
      <t>Aspecto Físico: Líquido, Ingredientes: Estévia , Tipo: Dietético</t>
    </r>
  </si>
  <si>
    <t>Demanda de cursos para o aprimoramento dos conhecimentos dos tecnicos da atec/sezel</t>
  </si>
  <si>
    <t>Aquisição de produtos e serviços (cursos de qualificação) aos servidores do nusp</t>
  </si>
  <si>
    <t>Pagamentos de anotaçoes de responsabilidade tecnica – art´s</t>
  </si>
  <si>
    <t>Contratação de empresa especializada para prestação de serviços de instalaçao e desinstalação de condicionadores de ar (acj e splits</t>
  </si>
  <si>
    <t>Manutenção de Ar condicionado,) incluindo limpeza, reposição de gás, fornecimento e reposição de peças</t>
  </si>
  <si>
    <t>Total</t>
  </si>
  <si>
    <t>SECRETARIA MUNICIPAL DE ZELADORIA E CONSERVAÇÃO URBANA-SEZEL</t>
  </si>
  <si>
    <t>Contratação de empresa especializada em prestação dos serviços técnicos para realizar a consultoria para o estudo de alternativas e elaboração do projeto de macrodrenagem e anteprojeto do sistema de drenagem urbana da sub-bacia hidrográfica do igarapé pau grande.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</si>
</sst>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R$-416]&quot; &quot;#,##0.00;[Red]&quot;-&quot;[$R$-416]&quot; &quot;#,##0.00"/>
    <numFmt numFmtId="165" formatCode="#,##0.00&quot; &quot;;#,##0.00&quot; &quot;;&quot;-&quot;#&quot; &quot;;&quot; &quot;@&quot; &quot;"/>
    <numFmt numFmtId="166" formatCode="d/m/yy"/>
    <numFmt numFmtId="167" formatCode="_-[$R$-416]\ * #,##0.00_-;\-[$R$-416]\ * #,##0.00_-;_-[$R$-416]\ * &quot;-&quot;??_-;_-@_-"/>
  </numFmts>
  <fonts count="30">
    <font>
      <sz val="11"/>
      <color rgb="FF000000"/>
      <name val="Liberation Sans1"/>
    </font>
    <font>
      <sz val="11"/>
      <color theme="1"/>
      <name val="Calibri"/>
      <family val="2"/>
      <scheme val="minor"/>
    </font>
    <font>
      <sz val="11"/>
      <color rgb="FF000000"/>
      <name val="Liberation Sans1"/>
    </font>
    <font>
      <b/>
      <sz val="10"/>
      <color rgb="FF000000"/>
      <name val="Liberation Sans1"/>
    </font>
    <font>
      <sz val="10"/>
      <color rgb="FFFFFFFF"/>
      <name val="Liberation Sans1"/>
    </font>
    <font>
      <sz val="10"/>
      <color rgb="FFCC0000"/>
      <name val="Liberation Sans1"/>
    </font>
    <font>
      <b/>
      <sz val="10"/>
      <color rgb="FFFFFFFF"/>
      <name val="Liberation Sans1"/>
    </font>
    <font>
      <i/>
      <sz val="10"/>
      <color rgb="FF808080"/>
      <name val="Liberation Sans1"/>
    </font>
    <font>
      <sz val="10"/>
      <color rgb="FF006600"/>
      <name val="Liberation Sans1"/>
    </font>
    <font>
      <b/>
      <sz val="24"/>
      <color rgb="FF000000"/>
      <name val="Liberation Sans1"/>
    </font>
    <font>
      <sz val="18"/>
      <color rgb="FF000000"/>
      <name val="Liberation Sans1"/>
    </font>
    <font>
      <sz val="12"/>
      <color rgb="FF000000"/>
      <name val="Liberation Sans1"/>
    </font>
    <font>
      <u/>
      <sz val="10"/>
      <color rgb="FF0000EE"/>
      <name val="Liberation Sans1"/>
    </font>
    <font>
      <sz val="10"/>
      <color rgb="FF996600"/>
      <name val="Liberation Sans1"/>
    </font>
    <font>
      <sz val="11"/>
      <color rgb="FF000000"/>
      <name val="Aptos Narrow"/>
      <family val="2"/>
    </font>
    <font>
      <sz val="11"/>
      <color rgb="FF000000"/>
      <name val="Calibri"/>
      <family val="2"/>
    </font>
    <font>
      <sz val="10"/>
      <color rgb="FF333333"/>
      <name val="Liberation Sans1"/>
    </font>
    <font>
      <b/>
      <i/>
      <u/>
      <sz val="10"/>
      <color rgb="FF000000"/>
      <name val="Liberation Sans1"/>
    </font>
    <font>
      <sz val="9"/>
      <color rgb="FF000000"/>
      <name val="Times New Roman"/>
      <family val="1"/>
    </font>
    <font>
      <b/>
      <sz val="9"/>
      <color rgb="FF000000"/>
      <name val="Times New Roman"/>
      <family val="1"/>
    </font>
    <font>
      <sz val="9"/>
      <color theme="1"/>
      <name val="Times New Roman"/>
      <family val="1"/>
    </font>
    <font>
      <sz val="9"/>
      <name val="Times New Roman"/>
      <family val="1"/>
    </font>
    <font>
      <b/>
      <sz val="9"/>
      <color theme="1"/>
      <name val="Times New Roman"/>
      <family val="1"/>
    </font>
    <font>
      <sz val="9"/>
      <color rgb="FF495057"/>
      <name val="Arial"/>
      <family val="2"/>
    </font>
    <font>
      <sz val="9"/>
      <color rgb="FF474747"/>
      <name val="Times New Roman"/>
      <family val="1"/>
    </font>
    <font>
      <b/>
      <sz val="9"/>
      <color rgb="FF767676"/>
      <name val="Times New Roman"/>
      <family val="1"/>
    </font>
    <font>
      <sz val="9"/>
      <color rgb="FF333333"/>
      <name val="Times New Roman"/>
      <family val="1"/>
    </font>
    <font>
      <sz val="9"/>
      <color rgb="FF495057"/>
      <name val="Times New Roman"/>
      <family val="1"/>
    </font>
    <font>
      <sz val="11"/>
      <color rgb="FF333333"/>
      <name val="Arial"/>
      <family val="2"/>
    </font>
    <font>
      <sz val="11"/>
      <color rgb="FF495057"/>
      <name val="Arial"/>
      <family val="2"/>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
      <patternFill patternType="solid">
        <fgColor rgb="FFFFFFFF"/>
        <bgColor indexed="64"/>
      </patternFill>
    </fill>
  </fills>
  <borders count="10">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rgb="FFCCCCCC"/>
      </bottom>
      <diagonal/>
    </border>
  </borders>
  <cellStyleXfs count="26">
    <xf numFmtId="0" fontId="0" fillId="0" borderId="0"/>
    <xf numFmtId="165" fontId="2" fillId="0" borderId="0" applyFont="0" applyBorder="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6" borderId="0" applyNumberFormat="0" applyBorder="0" applyProtection="0"/>
    <xf numFmtId="165"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0" fontId="13" fillId="8" borderId="0" applyNumberFormat="0" applyBorder="0" applyProtection="0"/>
    <xf numFmtId="0" fontId="14" fillId="0" borderId="0" applyNumberFormat="0" applyBorder="0" applyProtection="0"/>
    <xf numFmtId="0" fontId="15" fillId="0" borderId="0" applyNumberFormat="0" applyBorder="0" applyProtection="0"/>
    <xf numFmtId="0" fontId="16" fillId="8" borderId="1" applyNumberFormat="0" applyProtection="0"/>
    <xf numFmtId="0" fontId="17" fillId="0" borderId="0" applyNumberFormat="0" applyBorder="0" applyProtection="0"/>
    <xf numFmtId="0" fontId="2" fillId="0" borderId="0" applyNumberFormat="0" applyFont="0" applyBorder="0" applyProtection="0"/>
    <xf numFmtId="0" fontId="2" fillId="0" borderId="0" applyNumberFormat="0" applyFont="0" applyBorder="0" applyProtection="0"/>
    <xf numFmtId="165" fontId="2" fillId="0" borderId="0" applyFont="0" applyBorder="0" applyProtection="0"/>
    <xf numFmtId="0" fontId="5" fillId="0" borderId="0" applyNumberFormat="0" applyBorder="0" applyProtection="0"/>
    <xf numFmtId="0" fontId="1" fillId="0" borderId="0"/>
    <xf numFmtId="44" fontId="1" fillId="0" borderId="0" applyFont="0" applyFill="0" applyBorder="0" applyAlignment="0" applyProtection="0"/>
  </cellStyleXfs>
  <cellXfs count="93">
    <xf numFmtId="0" fontId="0" fillId="0" borderId="0" xfId="0"/>
    <xf numFmtId="0" fontId="18" fillId="0" borderId="2" xfId="0" applyFont="1" applyBorder="1" applyAlignment="1">
      <alignment vertical="center"/>
    </xf>
    <xf numFmtId="0" fontId="18" fillId="0" borderId="2" xfId="0" applyFont="1" applyBorder="1"/>
    <xf numFmtId="0" fontId="18" fillId="0" borderId="2" xfId="0" applyFont="1" applyBorder="1" applyAlignment="1">
      <alignment horizontal="center" vertical="center"/>
    </xf>
    <xf numFmtId="0" fontId="18" fillId="0" borderId="2" xfId="0" applyFont="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wrapText="1"/>
    </xf>
    <xf numFmtId="14" fontId="19" fillId="10" borderId="2" xfId="0" applyNumberFormat="1" applyFont="1" applyFill="1" applyBorder="1" applyAlignment="1">
      <alignment horizontal="center" vertical="center" wrapText="1"/>
    </xf>
    <xf numFmtId="166" fontId="18" fillId="0" borderId="2" xfId="0" applyNumberFormat="1" applyFont="1" applyBorder="1" applyAlignment="1">
      <alignment horizontal="center" vertical="center"/>
    </xf>
    <xf numFmtId="0" fontId="18" fillId="0" borderId="2" xfId="0" applyFont="1" applyBorder="1" applyAlignment="1">
      <alignment horizontal="right" vertical="center"/>
    </xf>
    <xf numFmtId="0" fontId="18" fillId="0" borderId="2" xfId="0" applyFont="1" applyBorder="1"/>
    <xf numFmtId="4" fontId="18" fillId="0" borderId="7" xfId="0" applyNumberFormat="1" applyFont="1" applyBorder="1"/>
    <xf numFmtId="4" fontId="18" fillId="0" borderId="6" xfId="0" applyNumberFormat="1" applyFont="1" applyBorder="1"/>
    <xf numFmtId="0" fontId="18" fillId="12" borderId="8" xfId="0" applyFont="1" applyFill="1" applyBorder="1" applyAlignment="1">
      <alignment horizontal="center" vertical="center" wrapText="1"/>
    </xf>
    <xf numFmtId="0" fontId="18" fillId="0" borderId="2" xfId="0" applyFont="1" applyBorder="1" applyAlignment="1">
      <alignment horizontal="right" vertical="center" wrapText="1"/>
    </xf>
    <xf numFmtId="0" fontId="18" fillId="9" borderId="2" xfId="0" applyFont="1" applyFill="1" applyBorder="1" applyAlignment="1">
      <alignment horizontal="center" vertical="center"/>
    </xf>
    <xf numFmtId="0" fontId="18" fillId="9" borderId="2" xfId="0" applyFont="1" applyFill="1" applyBorder="1" applyAlignment="1">
      <alignment horizontal="center"/>
    </xf>
    <xf numFmtId="0" fontId="18" fillId="9" borderId="2" xfId="0" applyFont="1" applyFill="1" applyBorder="1" applyAlignment="1">
      <alignment horizontal="center" wrapText="1"/>
    </xf>
    <xf numFmtId="0" fontId="19" fillId="0" borderId="2" xfId="0" applyFont="1" applyBorder="1" applyAlignment="1">
      <alignment horizontal="center"/>
    </xf>
    <xf numFmtId="0" fontId="18" fillId="0" borderId="2" xfId="0" applyFont="1" applyBorder="1" applyAlignment="1">
      <alignment horizontal="center" wrapText="1"/>
    </xf>
    <xf numFmtId="10" fontId="18" fillId="0" borderId="2" xfId="0" applyNumberFormat="1" applyFont="1" applyBorder="1" applyAlignment="1">
      <alignment horizontal="center" vertical="center"/>
    </xf>
    <xf numFmtId="0" fontId="18" fillId="0" borderId="2" xfId="0" applyFont="1" applyBorder="1" applyAlignment="1">
      <alignment horizontal="center"/>
    </xf>
    <xf numFmtId="0" fontId="19" fillId="9" borderId="2" xfId="0" applyFont="1" applyFill="1" applyBorder="1" applyAlignment="1">
      <alignment horizontal="center"/>
    </xf>
    <xf numFmtId="10" fontId="18" fillId="9" borderId="2" xfId="0" applyNumberFormat="1" applyFont="1" applyFill="1" applyBorder="1" applyAlignment="1">
      <alignment horizontal="center" vertical="center"/>
    </xf>
    <xf numFmtId="0" fontId="18" fillId="9"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9" fillId="0" borderId="2" xfId="0" applyFont="1" applyBorder="1" applyAlignment="1">
      <alignment horizontal="right" vertical="center" wrapText="1"/>
    </xf>
    <xf numFmtId="0" fontId="18" fillId="10" borderId="2" xfId="0" applyFont="1" applyFill="1" applyBorder="1" applyAlignment="1">
      <alignment horizontal="center" vertical="center" wrapText="1"/>
    </xf>
    <xf numFmtId="0" fontId="20" fillId="0" borderId="2" xfId="0" applyFont="1" applyBorder="1" applyAlignment="1">
      <alignment vertical="center" wrapText="1"/>
    </xf>
    <xf numFmtId="4" fontId="18" fillId="10" borderId="2" xfId="0" applyNumberFormat="1" applyFont="1" applyFill="1" applyBorder="1" applyAlignment="1">
      <alignment horizontal="right" vertical="center" wrapText="1"/>
    </xf>
    <xf numFmtId="14" fontId="18" fillId="10" borderId="2" xfId="0" applyNumberFormat="1" applyFont="1" applyFill="1" applyBorder="1" applyAlignment="1">
      <alignment horizontal="center" vertical="center" wrapText="1"/>
    </xf>
    <xf numFmtId="0" fontId="18" fillId="0" borderId="2" xfId="0" applyFont="1" applyBorder="1" applyAlignment="1">
      <alignment horizontal="justify" vertical="center" wrapText="1"/>
    </xf>
    <xf numFmtId="164" fontId="18" fillId="0" borderId="2" xfId="1" applyNumberFormat="1" applyFont="1" applyBorder="1" applyAlignment="1">
      <alignment horizontal="right" vertical="center"/>
    </xf>
    <xf numFmtId="164" fontId="18" fillId="0" borderId="2" xfId="0" applyNumberFormat="1" applyFont="1" applyBorder="1" applyAlignment="1">
      <alignment horizontal="right" vertical="center" wrapText="1"/>
    </xf>
    <xf numFmtId="0" fontId="18" fillId="0" borderId="2" xfId="16" applyFont="1" applyBorder="1" applyAlignment="1">
      <alignment horizontal="center" vertical="center" wrapText="1"/>
    </xf>
    <xf numFmtId="0" fontId="21" fillId="0" borderId="2" xfId="16" applyFont="1" applyBorder="1" applyAlignment="1">
      <alignment horizontal="left" vertical="center" wrapText="1"/>
    </xf>
    <xf numFmtId="164" fontId="18" fillId="0" borderId="2" xfId="22" applyNumberFormat="1" applyFont="1" applyBorder="1" applyAlignment="1">
      <alignment horizontal="right" vertical="center" wrapText="1"/>
    </xf>
    <xf numFmtId="165" fontId="18" fillId="0" borderId="2" xfId="1" applyFont="1" applyBorder="1" applyAlignment="1">
      <alignment horizontal="right" vertical="center"/>
    </xf>
    <xf numFmtId="0" fontId="20" fillId="0" borderId="2" xfId="0" applyFont="1" applyBorder="1" applyAlignment="1">
      <alignment horizontal="justify" vertical="center" wrapText="1"/>
    </xf>
    <xf numFmtId="0" fontId="20" fillId="10" borderId="2" xfId="0" applyFont="1" applyFill="1" applyBorder="1" applyAlignment="1">
      <alignment vertical="center" wrapText="1"/>
    </xf>
    <xf numFmtId="0" fontId="20" fillId="0" borderId="2" xfId="0" applyFont="1" applyBorder="1" applyAlignment="1">
      <alignment horizontal="justify" wrapText="1"/>
    </xf>
    <xf numFmtId="0" fontId="20" fillId="9" borderId="2" xfId="0" applyFont="1" applyFill="1" applyBorder="1" applyAlignment="1">
      <alignment horizontal="justify" wrapText="1"/>
    </xf>
    <xf numFmtId="0" fontId="19" fillId="0" borderId="0" xfId="0" applyFont="1"/>
    <xf numFmtId="0" fontId="18" fillId="0" borderId="2" xfId="0" applyFont="1" applyBorder="1" applyAlignment="1">
      <alignment horizontal="justify" wrapText="1"/>
    </xf>
    <xf numFmtId="0" fontId="18" fillId="0" borderId="2" xfId="0" applyFont="1" applyBorder="1" applyAlignment="1">
      <alignment horizontal="left" vertical="center" wrapText="1"/>
    </xf>
    <xf numFmtId="0" fontId="20" fillId="0" borderId="2" xfId="0" applyFont="1" applyBorder="1" applyAlignment="1">
      <alignment horizontal="left" vertical="center" wrapText="1"/>
    </xf>
    <xf numFmtId="0" fontId="21" fillId="0" borderId="2" xfId="0" applyFont="1" applyBorder="1" applyAlignment="1">
      <alignment horizontal="left" vertical="center" wrapText="1"/>
    </xf>
    <xf numFmtId="0" fontId="20" fillId="0" borderId="2" xfId="0" applyFont="1" applyBorder="1" applyAlignment="1">
      <alignment horizontal="left" vertical="top" wrapText="1"/>
    </xf>
    <xf numFmtId="0" fontId="23" fillId="0" borderId="0" xfId="0" applyFont="1"/>
    <xf numFmtId="0" fontId="24" fillId="0" borderId="2" xfId="0" applyFont="1" applyBorder="1" applyAlignment="1">
      <alignment horizontal="center"/>
    </xf>
    <xf numFmtId="0" fontId="18" fillId="0" borderId="2" xfId="0" applyFont="1" applyBorder="1" applyAlignment="1">
      <alignment horizontal="left" wrapText="1"/>
    </xf>
    <xf numFmtId="0" fontId="18" fillId="10" borderId="2" xfId="0" applyFont="1" applyFill="1" applyBorder="1" applyAlignment="1">
      <alignment vertical="center" wrapText="1"/>
    </xf>
    <xf numFmtId="0" fontId="25" fillId="0" borderId="2" xfId="0" applyFont="1" applyBorder="1" applyAlignment="1">
      <alignment horizontal="center"/>
    </xf>
    <xf numFmtId="0" fontId="19" fillId="10" borderId="2" xfId="0" applyFont="1" applyFill="1" applyBorder="1" applyAlignment="1">
      <alignment vertical="center" wrapText="1"/>
    </xf>
    <xf numFmtId="0" fontId="19" fillId="0" borderId="2" xfId="0" applyFont="1" applyBorder="1" applyAlignment="1">
      <alignment horizontal="center" vertical="center"/>
    </xf>
    <xf numFmtId="164" fontId="18" fillId="0" borderId="2" xfId="0" applyNumberFormat="1" applyFont="1" applyBorder="1" applyAlignment="1">
      <alignment horizontal="right" vertical="center"/>
    </xf>
    <xf numFmtId="0" fontId="26" fillId="0" borderId="2" xfId="0" applyFont="1" applyBorder="1" applyAlignment="1">
      <alignment horizontal="center"/>
    </xf>
    <xf numFmtId="4" fontId="18" fillId="0" borderId="0" xfId="0" applyNumberFormat="1" applyFont="1"/>
    <xf numFmtId="0" fontId="27" fillId="0" borderId="2" xfId="0" applyFont="1" applyBorder="1" applyAlignment="1">
      <alignment horizontal="center"/>
    </xf>
    <xf numFmtId="0" fontId="27" fillId="10" borderId="2" xfId="0" applyFont="1" applyFill="1" applyBorder="1" applyAlignment="1">
      <alignment horizontal="left" vertical="center" wrapText="1" indent="1"/>
    </xf>
    <xf numFmtId="4" fontId="20" fillId="11" borderId="2" xfId="0" applyNumberFormat="1"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65" fontId="18" fillId="0" borderId="2" xfId="0" applyNumberFormat="1" applyFont="1" applyBorder="1" applyAlignment="1">
      <alignment horizontal="right" vertical="center" wrapText="1"/>
    </xf>
    <xf numFmtId="167" fontId="18" fillId="0" borderId="2" xfId="0" applyNumberFormat="1" applyFont="1" applyBorder="1" applyAlignment="1">
      <alignment horizontal="right" vertical="center" wrapText="1"/>
    </xf>
    <xf numFmtId="4" fontId="18" fillId="0" borderId="2" xfId="0" applyNumberFormat="1" applyFont="1" applyBorder="1" applyAlignment="1">
      <alignment horizontal="right"/>
    </xf>
    <xf numFmtId="0" fontId="18" fillId="0" borderId="0" xfId="0" applyFont="1" applyAlignment="1">
      <alignment horizontal="center" vertical="center" wrapText="1"/>
    </xf>
    <xf numFmtId="0" fontId="19" fillId="10" borderId="2" xfId="0" applyFont="1" applyFill="1" applyBorder="1" applyAlignment="1">
      <alignment horizontal="center" vertical="center" wrapText="1"/>
    </xf>
    <xf numFmtId="4" fontId="18" fillId="0" borderId="2" xfId="0" applyNumberFormat="1" applyFont="1" applyBorder="1" applyAlignment="1">
      <alignment horizontal="right" vertical="center"/>
    </xf>
    <xf numFmtId="0" fontId="27" fillId="0" borderId="2" xfId="0" applyFont="1" applyBorder="1"/>
    <xf numFmtId="14" fontId="18" fillId="0" borderId="2" xfId="0" applyNumberFormat="1" applyFont="1" applyBorder="1"/>
    <xf numFmtId="0" fontId="18" fillId="0" borderId="0" xfId="0" applyFont="1" applyAlignment="1">
      <alignment vertical="center" wrapText="1"/>
    </xf>
    <xf numFmtId="4" fontId="18" fillId="0" borderId="0" xfId="0" applyNumberFormat="1" applyFont="1" applyAlignment="1">
      <alignment horizontal="right"/>
    </xf>
    <xf numFmtId="0" fontId="18" fillId="0" borderId="2" xfId="0" applyFont="1" applyBorder="1" applyAlignment="1"/>
    <xf numFmtId="0" fontId="23" fillId="12" borderId="9" xfId="0" applyFont="1" applyFill="1" applyBorder="1" applyAlignment="1">
      <alignment horizontal="left" vertical="center" wrapText="1" indent="1"/>
    </xf>
    <xf numFmtId="0" fontId="28" fillId="0" borderId="0" xfId="0" applyFont="1"/>
    <xf numFmtId="0" fontId="19" fillId="0" borderId="2" xfId="0" applyFont="1" applyBorder="1" applyAlignment="1">
      <alignment horizontal="center" vertical="center"/>
    </xf>
    <xf numFmtId="0" fontId="18" fillId="0" borderId="2" xfId="0" applyFont="1" applyBorder="1" applyAlignment="1"/>
    <xf numFmtId="0" fontId="19" fillId="0" borderId="2" xfId="0" applyFont="1" applyBorder="1" applyAlignment="1">
      <alignment horizontal="center" vertical="center" wrapText="1"/>
    </xf>
    <xf numFmtId="0" fontId="19" fillId="0" borderId="2" xfId="0" applyFont="1" applyBorder="1" applyAlignment="1">
      <alignment horizontal="center"/>
    </xf>
    <xf numFmtId="0" fontId="18" fillId="0" borderId="2" xfId="0" applyFont="1" applyBorder="1" applyAlignment="1">
      <alignment horizontal="center" vertical="center"/>
    </xf>
    <xf numFmtId="0" fontId="19" fillId="0" borderId="2" xfId="16" applyFont="1" applyBorder="1" applyAlignment="1">
      <alignment horizontal="center" vertical="center" wrapText="1"/>
    </xf>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8" fillId="0" borderId="3" xfId="0" applyFont="1" applyBorder="1" applyAlignment="1">
      <alignment horizontal="right"/>
    </xf>
    <xf numFmtId="0" fontId="18" fillId="0" borderId="4" xfId="0" applyFont="1" applyBorder="1" applyAlignment="1">
      <alignment horizontal="right"/>
    </xf>
    <xf numFmtId="0" fontId="18" fillId="0" borderId="5" xfId="0" applyFont="1" applyBorder="1" applyAlignment="1">
      <alignment horizontal="right"/>
    </xf>
    <xf numFmtId="0" fontId="29" fillId="0" borderId="0" xfId="0" applyFont="1" applyAlignment="1">
      <alignment horizontal="center"/>
    </xf>
    <xf numFmtId="0" fontId="18" fillId="0" borderId="0" xfId="0" applyFont="1" applyAlignment="1">
      <alignment horizontal="justify" vertical="center"/>
    </xf>
  </cellXfs>
  <cellStyles count="26">
    <cellStyle name="Accent" xfId="2" xr:uid="{7D8F68AB-8BD7-4E44-B379-B8C1753884BF}"/>
    <cellStyle name="Accent 1" xfId="3" xr:uid="{6BA82F2B-FB20-45DC-AE8E-7FD9809B0860}"/>
    <cellStyle name="Accent 2" xfId="4" xr:uid="{7F5926C6-DF0E-4F1C-84E7-41732B69E2E5}"/>
    <cellStyle name="Accent 3" xfId="5" xr:uid="{190B3F5B-9C56-4EA8-89F1-0DC04FAD7F58}"/>
    <cellStyle name="Bad" xfId="6" xr:uid="{3E0D75CC-5633-41A9-B232-E59B1017A816}"/>
    <cellStyle name="Error" xfId="7" xr:uid="{0BD3D9FD-B514-43DA-A820-0D357488E342}"/>
    <cellStyle name="Excel Built-in Comma" xfId="8" xr:uid="{65FE6D4A-6A24-41A7-915D-5C3BA03893E8}"/>
    <cellStyle name="Footnote" xfId="9" xr:uid="{2FC02B32-5C3C-44CC-AEDE-478A443C2A13}"/>
    <cellStyle name="Good" xfId="10" xr:uid="{B4B6ECC5-12E4-4891-884C-D5C598EDED81}"/>
    <cellStyle name="Heading (user)" xfId="11" xr:uid="{7A5C38D5-F2D8-4682-A61A-98654FA92E05}"/>
    <cellStyle name="Heading 1" xfId="12" xr:uid="{C0D120E5-5F94-4217-9EF9-CD5D3CA9E7E1}"/>
    <cellStyle name="Heading 2" xfId="13" xr:uid="{3727E287-7368-4D4E-9980-76DE4878EC29}"/>
    <cellStyle name="Hyperlink" xfId="14" xr:uid="{1FE98D4E-C9B5-4D4F-AA93-D222CEA7A38E}"/>
    <cellStyle name="Moeda 2" xfId="25" xr:uid="{00000000-0005-0000-0000-000046000000}"/>
    <cellStyle name="Neutral" xfId="15" xr:uid="{F375C533-3990-4704-A1EC-BBA16785D91F}"/>
    <cellStyle name="Normal" xfId="0" builtinId="0" customBuiltin="1"/>
    <cellStyle name="Normal 2" xfId="16" xr:uid="{9D2F2EE2-E862-4B8B-AA19-9768CAE7FCAC}"/>
    <cellStyle name="Normal 3" xfId="17" xr:uid="{91AFDDC4-924D-44AA-9A36-197C454C6366}"/>
    <cellStyle name="Normal 4" xfId="24" xr:uid="{00000000-0005-0000-0000-000045000000}"/>
    <cellStyle name="Note" xfId="18" xr:uid="{A1BD6B69-04AA-4041-B6EA-613860CE1B7B}"/>
    <cellStyle name="Result (user)" xfId="19" xr:uid="{08907CEC-DE7D-4B9A-99FF-5B58A1D9E4EE}"/>
    <cellStyle name="Status" xfId="20" xr:uid="{60428D02-4626-40D7-B64B-A71C6CCDBC30}"/>
    <cellStyle name="Text" xfId="21" xr:uid="{D4D75E54-7E8D-4EC1-9D2C-AC7B3A0572D4}"/>
    <cellStyle name="Vírgula" xfId="1" builtinId="3" customBuiltin="1"/>
    <cellStyle name="Vírgula 2" xfId="22" xr:uid="{B5BD17AA-8622-40B0-8F09-9C47E1C8C9D4}"/>
    <cellStyle name="Warning" xfId="23" xr:uid="{0AABC2D6-559D-4329-9228-1293CC139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416719</xdr:colOff>
      <xdr:row>0</xdr:row>
      <xdr:rowOff>130968</xdr:rowOff>
    </xdr:from>
    <xdr:to>
      <xdr:col>5</xdr:col>
      <xdr:colOff>1257935</xdr:colOff>
      <xdr:row>1</xdr:row>
      <xdr:rowOff>633412</xdr:rowOff>
    </xdr:to>
    <xdr:pic>
      <xdr:nvPicPr>
        <xdr:cNvPr id="9" name="Imagem 8">
          <a:extLst>
            <a:ext uri="{FF2B5EF4-FFF2-40B4-BE49-F238E27FC236}">
              <a16:creationId xmlns:a16="http://schemas.microsoft.com/office/drawing/2014/main" id="{84787FB9-0746-4211-8ADA-A25CBA42D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1219" y="130968"/>
          <a:ext cx="4210685"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2.0.194\Publico\Users\tayna\Downloads\Pasta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s>
    <sheetDataSet>
      <sheetData sheetId="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F9FA-9A7C-406D-9AE5-AA18A4F9FF58}">
  <sheetPr>
    <pageSetUpPr fitToPage="1"/>
  </sheetPr>
  <dimension ref="A1:N590"/>
  <sheetViews>
    <sheetView tabSelected="1" topLeftCell="A544" zoomScale="80" zoomScaleNormal="80" workbookViewId="0">
      <selection activeCell="E533" sqref="E533"/>
    </sheetView>
  </sheetViews>
  <sheetFormatPr defaultRowHeight="12"/>
  <cols>
    <col min="1" max="1" width="10.125" style="3" customWidth="1"/>
    <col min="2" max="2" width="12.375" style="2" customWidth="1"/>
    <col min="3" max="3" width="23.125" style="6" customWidth="1"/>
    <col min="4" max="4" width="7.375" style="3" customWidth="1"/>
    <col min="5" max="5" width="13.75" style="2" customWidth="1"/>
    <col min="6" max="6" width="17.875" style="9" customWidth="1"/>
    <col min="7" max="7" width="17.5" style="9" customWidth="1"/>
    <col min="8" max="8" width="5.375" style="2" customWidth="1"/>
    <col min="9" max="9" width="7.75" style="1" customWidth="1"/>
    <col min="10" max="10" width="9.125" style="2" customWidth="1"/>
    <col min="11" max="11" width="14.375" style="2" customWidth="1"/>
    <col min="12" max="1021" width="10.75" style="2" customWidth="1"/>
    <col min="1022" max="1022" width="8.75" style="2" customWidth="1"/>
    <col min="1023" max="1023" width="9" style="2" customWidth="1"/>
    <col min="1024" max="16384" width="9" style="2"/>
  </cols>
  <sheetData>
    <row r="1" spans="1:11">
      <c r="A1" s="77"/>
      <c r="B1" s="77"/>
      <c r="C1" s="77"/>
      <c r="D1" s="77"/>
      <c r="E1" s="77"/>
      <c r="F1" s="77"/>
      <c r="G1" s="77"/>
      <c r="H1" s="77"/>
    </row>
    <row r="2" spans="1:11" ht="57.4" customHeight="1">
      <c r="A2" s="77"/>
      <c r="B2" s="77"/>
      <c r="C2" s="77"/>
      <c r="D2" s="77"/>
      <c r="E2" s="77"/>
      <c r="F2" s="77"/>
      <c r="G2" s="77"/>
      <c r="H2" s="77"/>
    </row>
    <row r="3" spans="1:11" ht="57.4" customHeight="1">
      <c r="A3" s="76" t="s">
        <v>600</v>
      </c>
      <c r="B3" s="76"/>
      <c r="C3" s="76"/>
      <c r="D3" s="76"/>
      <c r="E3" s="76"/>
      <c r="H3" s="10"/>
      <c r="J3" s="10"/>
      <c r="K3" s="10"/>
    </row>
    <row r="4" spans="1:11" ht="60" customHeight="1">
      <c r="A4" s="78" t="s">
        <v>0</v>
      </c>
      <c r="B4" s="78"/>
      <c r="C4" s="78"/>
      <c r="D4" s="78"/>
      <c r="E4" s="78"/>
      <c r="F4" s="14"/>
      <c r="G4" s="14"/>
      <c r="H4" s="4"/>
      <c r="J4" s="10"/>
      <c r="K4" s="10"/>
    </row>
    <row r="5" spans="1:11" ht="41.45" customHeight="1">
      <c r="A5" s="3" t="s">
        <v>1</v>
      </c>
      <c r="B5" s="3" t="s">
        <v>2</v>
      </c>
      <c r="C5" s="5" t="s">
        <v>3</v>
      </c>
      <c r="D5" s="5" t="s">
        <v>4</v>
      </c>
      <c r="E5" s="5" t="s">
        <v>5</v>
      </c>
      <c r="H5" s="10"/>
      <c r="J5" s="10"/>
      <c r="K5" s="10"/>
    </row>
    <row r="6" spans="1:11">
      <c r="A6" s="15" t="s">
        <v>6</v>
      </c>
      <c r="B6" s="16"/>
      <c r="C6" s="17"/>
      <c r="D6" s="15"/>
      <c r="E6" s="16"/>
      <c r="H6" s="10"/>
      <c r="J6" s="10"/>
      <c r="K6" s="10"/>
    </row>
    <row r="7" spans="1:11">
      <c r="B7" s="18" t="s">
        <v>7</v>
      </c>
      <c r="C7" s="19">
        <v>36</v>
      </c>
      <c r="D7" s="20"/>
      <c r="E7" s="21"/>
      <c r="H7" s="10"/>
      <c r="J7" s="10"/>
      <c r="K7" s="10"/>
    </row>
    <row r="8" spans="1:11">
      <c r="A8" s="15"/>
      <c r="B8" s="22" t="s">
        <v>8</v>
      </c>
      <c r="C8" s="17">
        <v>327</v>
      </c>
      <c r="D8" s="23"/>
      <c r="E8" s="16"/>
      <c r="H8" s="10"/>
      <c r="J8" s="10"/>
      <c r="K8" s="10"/>
    </row>
    <row r="9" spans="1:11">
      <c r="A9" s="3" t="s">
        <v>9</v>
      </c>
      <c r="B9" s="18"/>
      <c r="C9" s="19"/>
      <c r="E9" s="21"/>
      <c r="H9" s="10"/>
      <c r="J9" s="10"/>
      <c r="K9" s="10"/>
    </row>
    <row r="10" spans="1:11">
      <c r="A10" s="15"/>
      <c r="B10" s="22" t="s">
        <v>10</v>
      </c>
      <c r="C10" s="17">
        <v>20</v>
      </c>
      <c r="D10" s="23"/>
      <c r="E10" s="16"/>
      <c r="H10" s="10"/>
      <c r="J10" s="10"/>
      <c r="K10" s="10"/>
    </row>
    <row r="11" spans="1:11">
      <c r="B11" s="18" t="s">
        <v>11</v>
      </c>
      <c r="C11" s="19">
        <v>109</v>
      </c>
      <c r="D11" s="20"/>
      <c r="E11" s="21"/>
      <c r="H11" s="10"/>
      <c r="J11" s="10"/>
      <c r="K11" s="10"/>
    </row>
    <row r="12" spans="1:11">
      <c r="A12" s="15" t="s">
        <v>12</v>
      </c>
      <c r="B12" s="22"/>
      <c r="C12" s="17">
        <v>2</v>
      </c>
      <c r="D12" s="23"/>
      <c r="E12" s="16"/>
      <c r="H12" s="10"/>
      <c r="J12" s="10"/>
      <c r="K12" s="10"/>
    </row>
    <row r="13" spans="1:11">
      <c r="B13" s="18"/>
      <c r="C13" s="19"/>
      <c r="E13" s="21"/>
      <c r="H13" s="10"/>
      <c r="J13" s="10"/>
      <c r="K13" s="10"/>
    </row>
    <row r="14" spans="1:11" ht="36">
      <c r="A14" s="24" t="s">
        <v>13</v>
      </c>
      <c r="B14" s="22"/>
      <c r="C14" s="17">
        <v>2</v>
      </c>
      <c r="D14" s="23"/>
      <c r="E14" s="16"/>
      <c r="H14" s="10"/>
      <c r="J14" s="10"/>
      <c r="K14" s="10"/>
    </row>
    <row r="15" spans="1:11">
      <c r="B15" s="18"/>
      <c r="C15" s="19"/>
      <c r="E15" s="21"/>
      <c r="H15" s="10"/>
      <c r="J15" s="10"/>
      <c r="K15" s="10"/>
    </row>
    <row r="16" spans="1:11">
      <c r="A16" s="15" t="s">
        <v>14</v>
      </c>
      <c r="B16" s="22"/>
      <c r="C16" s="17"/>
      <c r="D16" s="15"/>
      <c r="E16" s="16"/>
      <c r="H16" s="10"/>
      <c r="J16" s="10"/>
      <c r="K16" s="10"/>
    </row>
    <row r="17" spans="1:14">
      <c r="A17" s="79" t="s">
        <v>15</v>
      </c>
      <c r="B17" s="79"/>
      <c r="C17" s="19">
        <v>8</v>
      </c>
      <c r="D17" s="20"/>
      <c r="E17" s="21"/>
      <c r="H17" s="10"/>
      <c r="J17" s="10"/>
      <c r="K17" s="10"/>
    </row>
    <row r="18" spans="1:14">
      <c r="A18" s="15"/>
      <c r="B18" s="22" t="s">
        <v>16</v>
      </c>
      <c r="C18" s="17">
        <v>23</v>
      </c>
      <c r="D18" s="23"/>
      <c r="E18" s="16"/>
      <c r="H18" s="10"/>
      <c r="J18" s="10"/>
      <c r="K18" s="10"/>
    </row>
    <row r="19" spans="1:14">
      <c r="B19" s="21"/>
      <c r="C19" s="19"/>
      <c r="E19" s="21"/>
      <c r="H19" s="10"/>
      <c r="J19" s="10"/>
      <c r="K19" s="10"/>
    </row>
    <row r="20" spans="1:14">
      <c r="A20" s="15" t="s">
        <v>17</v>
      </c>
      <c r="B20" s="16"/>
      <c r="C20" s="17"/>
      <c r="D20" s="15"/>
      <c r="E20" s="16"/>
      <c r="H20" s="10"/>
      <c r="J20" s="10"/>
      <c r="K20" s="10"/>
    </row>
    <row r="21" spans="1:14">
      <c r="B21" s="21"/>
      <c r="C21" s="19"/>
      <c r="E21" s="21"/>
      <c r="H21" s="10"/>
      <c r="J21" s="10"/>
      <c r="K21" s="10"/>
    </row>
    <row r="22" spans="1:14">
      <c r="B22" s="10"/>
      <c r="E22" s="10"/>
      <c r="H22" s="10"/>
      <c r="J22" s="10"/>
      <c r="K22" s="10"/>
    </row>
    <row r="23" spans="1:14" ht="27" customHeight="1">
      <c r="A23" s="80" t="s">
        <v>18</v>
      </c>
      <c r="B23" s="80"/>
      <c r="C23" s="80"/>
      <c r="D23" s="80"/>
      <c r="E23" s="80"/>
      <c r="F23" s="80"/>
      <c r="G23" s="80"/>
      <c r="H23" s="10"/>
      <c r="J23" s="10"/>
      <c r="K23" s="10"/>
    </row>
    <row r="24" spans="1:14" ht="22.15" customHeight="1">
      <c r="A24" s="76" t="s">
        <v>6</v>
      </c>
      <c r="B24" s="76"/>
      <c r="C24" s="76"/>
      <c r="D24" s="76"/>
      <c r="E24" s="76"/>
      <c r="F24" s="76"/>
      <c r="G24" s="76"/>
      <c r="H24" s="10"/>
      <c r="J24" s="10"/>
      <c r="K24" s="10"/>
    </row>
    <row r="25" spans="1:14">
      <c r="A25" s="76" t="s">
        <v>19</v>
      </c>
      <c r="B25" s="76"/>
      <c r="E25" s="10"/>
      <c r="H25" s="10"/>
      <c r="J25" s="10"/>
      <c r="K25" s="10"/>
    </row>
    <row r="26" spans="1:14" ht="84">
      <c r="A26" s="25" t="s">
        <v>20</v>
      </c>
      <c r="B26" s="25" t="s">
        <v>21</v>
      </c>
      <c r="C26" s="26" t="s">
        <v>22</v>
      </c>
      <c r="D26" s="26" t="s">
        <v>23</v>
      </c>
      <c r="E26" s="26" t="s">
        <v>24</v>
      </c>
      <c r="F26" s="27" t="s">
        <v>25</v>
      </c>
      <c r="G26" s="25" t="s">
        <v>26</v>
      </c>
      <c r="H26" s="26" t="s">
        <v>27</v>
      </c>
      <c r="I26" s="26" t="s">
        <v>28</v>
      </c>
      <c r="J26" s="26" t="s">
        <v>29</v>
      </c>
      <c r="K26" s="26" t="s">
        <v>30</v>
      </c>
      <c r="L26" s="4"/>
    </row>
    <row r="27" spans="1:14" ht="24">
      <c r="A27" s="3">
        <v>1</v>
      </c>
      <c r="B27" s="28">
        <v>3230</v>
      </c>
      <c r="C27" s="29" t="s">
        <v>34</v>
      </c>
      <c r="D27" s="28">
        <v>1</v>
      </c>
      <c r="E27" s="28" t="s">
        <v>31</v>
      </c>
      <c r="F27" s="11">
        <v>35827.800000000003</v>
      </c>
      <c r="G27" s="30">
        <f>F27</f>
        <v>35827.800000000003</v>
      </c>
      <c r="H27" s="28" t="s">
        <v>32</v>
      </c>
      <c r="I27" s="28" t="s">
        <v>33</v>
      </c>
      <c r="J27" s="28" t="s">
        <v>32</v>
      </c>
      <c r="K27" s="31">
        <v>45717</v>
      </c>
      <c r="L27" s="4"/>
    </row>
    <row r="28" spans="1:14" ht="24">
      <c r="A28" s="5">
        <v>2</v>
      </c>
      <c r="B28" s="28">
        <v>5999</v>
      </c>
      <c r="C28" s="29" t="s">
        <v>35</v>
      </c>
      <c r="D28" s="28">
        <v>1</v>
      </c>
      <c r="E28" s="28" t="s">
        <v>31</v>
      </c>
      <c r="F28" s="12">
        <v>21470</v>
      </c>
      <c r="G28" s="30">
        <f>F28</f>
        <v>21470</v>
      </c>
      <c r="H28" s="28" t="s">
        <v>32</v>
      </c>
      <c r="I28" s="28" t="s">
        <v>33</v>
      </c>
      <c r="J28" s="28" t="s">
        <v>32</v>
      </c>
      <c r="K28" s="31">
        <v>45778</v>
      </c>
      <c r="L28" s="4"/>
    </row>
    <row r="29" spans="1:14" ht="120">
      <c r="A29" s="5">
        <v>3</v>
      </c>
      <c r="B29" s="3">
        <v>603764</v>
      </c>
      <c r="C29" s="32" t="s">
        <v>36</v>
      </c>
      <c r="D29" s="3">
        <v>16</v>
      </c>
      <c r="E29" s="3" t="s">
        <v>32</v>
      </c>
      <c r="F29" s="33">
        <v>23050.560000000001</v>
      </c>
      <c r="G29" s="33">
        <v>23050.560000000001</v>
      </c>
      <c r="H29" s="3" t="s">
        <v>32</v>
      </c>
      <c r="I29" s="1" t="s">
        <v>37</v>
      </c>
      <c r="J29" s="3" t="s">
        <v>32</v>
      </c>
      <c r="K29" s="8">
        <v>45809</v>
      </c>
      <c r="L29" s="1"/>
      <c r="M29" s="1"/>
      <c r="N29" s="1"/>
    </row>
    <row r="30" spans="1:14" ht="48">
      <c r="A30" s="3">
        <v>4</v>
      </c>
      <c r="B30" s="3">
        <v>611266</v>
      </c>
      <c r="C30" s="32" t="s">
        <v>38</v>
      </c>
      <c r="D30" s="3">
        <v>10</v>
      </c>
      <c r="E30" s="3" t="s">
        <v>32</v>
      </c>
      <c r="F30" s="33">
        <v>9112.6</v>
      </c>
      <c r="G30" s="33">
        <v>9112.6</v>
      </c>
      <c r="H30" s="3" t="s">
        <v>32</v>
      </c>
      <c r="I30" s="1" t="s">
        <v>37</v>
      </c>
      <c r="J30" s="3" t="s">
        <v>32</v>
      </c>
      <c r="K30" s="8">
        <v>45809</v>
      </c>
      <c r="L30" s="1"/>
      <c r="M30" s="1"/>
      <c r="N30" s="1"/>
    </row>
    <row r="31" spans="1:14" ht="108">
      <c r="A31" s="3">
        <v>5</v>
      </c>
      <c r="B31" s="3">
        <v>612657</v>
      </c>
      <c r="C31" s="32" t="s">
        <v>39</v>
      </c>
      <c r="D31" s="3">
        <v>5</v>
      </c>
      <c r="E31" s="3" t="s">
        <v>32</v>
      </c>
      <c r="F31" s="33">
        <v>3625.75</v>
      </c>
      <c r="G31" s="33">
        <v>3625.75</v>
      </c>
      <c r="H31" s="3" t="s">
        <v>32</v>
      </c>
      <c r="I31" s="1" t="s">
        <v>37</v>
      </c>
      <c r="J31" s="3" t="s">
        <v>32</v>
      </c>
      <c r="K31" s="8">
        <v>45809</v>
      </c>
      <c r="L31" s="1"/>
      <c r="M31" s="1"/>
      <c r="N31" s="1"/>
    </row>
    <row r="32" spans="1:14" ht="84">
      <c r="A32" s="5">
        <v>6</v>
      </c>
      <c r="B32" s="3">
        <v>607688</v>
      </c>
      <c r="C32" s="32" t="s">
        <v>40</v>
      </c>
      <c r="D32" s="3">
        <v>3</v>
      </c>
      <c r="E32" s="3" t="s">
        <v>32</v>
      </c>
      <c r="F32" s="33">
        <v>1675.53</v>
      </c>
      <c r="G32" s="33">
        <v>1675.53</v>
      </c>
      <c r="H32" s="3" t="s">
        <v>32</v>
      </c>
      <c r="I32" s="1" t="s">
        <v>37</v>
      </c>
      <c r="J32" s="3" t="s">
        <v>32</v>
      </c>
      <c r="K32" s="8">
        <v>45809</v>
      </c>
      <c r="L32" s="1"/>
      <c r="M32" s="1"/>
      <c r="N32" s="1"/>
    </row>
    <row r="33" spans="1:14" ht="84">
      <c r="A33" s="5">
        <v>7</v>
      </c>
      <c r="B33" s="3">
        <v>607688</v>
      </c>
      <c r="C33" s="32" t="s">
        <v>41</v>
      </c>
      <c r="D33" s="3">
        <v>15</v>
      </c>
      <c r="E33" s="3" t="s">
        <v>32</v>
      </c>
      <c r="F33" s="33">
        <v>9174.6</v>
      </c>
      <c r="G33" s="33">
        <v>9174.6</v>
      </c>
      <c r="H33" s="3" t="s">
        <v>32</v>
      </c>
      <c r="I33" s="1" t="s">
        <v>37</v>
      </c>
      <c r="J33" s="3" t="s">
        <v>32</v>
      </c>
      <c r="K33" s="8">
        <v>45809</v>
      </c>
      <c r="L33" s="1"/>
      <c r="M33" s="1"/>
      <c r="N33" s="1"/>
    </row>
    <row r="34" spans="1:14" ht="108">
      <c r="A34" s="3">
        <v>8</v>
      </c>
      <c r="B34" s="3">
        <v>620107</v>
      </c>
      <c r="C34" s="32" t="s">
        <v>42</v>
      </c>
      <c r="D34" s="3">
        <v>3</v>
      </c>
      <c r="E34" s="3" t="s">
        <v>32</v>
      </c>
      <c r="F34" s="33">
        <v>4494.3</v>
      </c>
      <c r="G34" s="33">
        <v>4494.3</v>
      </c>
      <c r="H34" s="3" t="s">
        <v>32</v>
      </c>
      <c r="I34" s="1" t="s">
        <v>37</v>
      </c>
      <c r="J34" s="3" t="s">
        <v>32</v>
      </c>
      <c r="K34" s="8">
        <v>45809</v>
      </c>
      <c r="L34" s="1"/>
      <c r="M34" s="1"/>
      <c r="N34" s="1"/>
    </row>
    <row r="35" spans="1:14" ht="96">
      <c r="A35" s="3">
        <v>9</v>
      </c>
      <c r="B35" s="3">
        <v>257204</v>
      </c>
      <c r="C35" s="32" t="s">
        <v>43</v>
      </c>
      <c r="D35" s="3">
        <v>7</v>
      </c>
      <c r="E35" s="3" t="s">
        <v>32</v>
      </c>
      <c r="F35" s="33">
        <v>5242.09</v>
      </c>
      <c r="G35" s="33">
        <v>5242.09</v>
      </c>
      <c r="H35" s="3" t="s">
        <v>32</v>
      </c>
      <c r="I35" s="1" t="s">
        <v>37</v>
      </c>
      <c r="J35" s="3" t="s">
        <v>32</v>
      </c>
      <c r="K35" s="8">
        <v>45809</v>
      </c>
      <c r="L35" s="1"/>
      <c r="M35" s="1"/>
      <c r="N35" s="1"/>
    </row>
    <row r="36" spans="1:14" ht="72">
      <c r="A36" s="5">
        <v>10</v>
      </c>
      <c r="B36" s="3">
        <v>621535</v>
      </c>
      <c r="C36" s="32" t="s">
        <v>44</v>
      </c>
      <c r="D36" s="3">
        <v>15</v>
      </c>
      <c r="E36" s="3" t="s">
        <v>32</v>
      </c>
      <c r="F36" s="33">
        <v>15028.05</v>
      </c>
      <c r="G36" s="33">
        <v>15028.05</v>
      </c>
      <c r="H36" s="3" t="s">
        <v>32</v>
      </c>
      <c r="I36" s="1" t="s">
        <v>37</v>
      </c>
      <c r="J36" s="3" t="s">
        <v>32</v>
      </c>
      <c r="K36" s="8">
        <v>45809</v>
      </c>
      <c r="L36" s="1"/>
      <c r="M36" s="1"/>
      <c r="N36" s="1"/>
    </row>
    <row r="37" spans="1:14" ht="72">
      <c r="A37" s="5">
        <v>11</v>
      </c>
      <c r="B37" s="3">
        <v>623644</v>
      </c>
      <c r="C37" s="32" t="s">
        <v>45</v>
      </c>
      <c r="D37" s="3">
        <v>5</v>
      </c>
      <c r="E37" s="3" t="s">
        <v>32</v>
      </c>
      <c r="F37" s="33">
        <v>1163.75</v>
      </c>
      <c r="G37" s="33">
        <v>1163.75</v>
      </c>
      <c r="H37" s="3" t="s">
        <v>32</v>
      </c>
      <c r="I37" s="1" t="s">
        <v>37</v>
      </c>
      <c r="J37" s="3" t="s">
        <v>32</v>
      </c>
      <c r="K37" s="8">
        <v>45809</v>
      </c>
      <c r="L37" s="1"/>
      <c r="M37" s="1"/>
      <c r="N37" s="1"/>
    </row>
    <row r="38" spans="1:14" ht="72">
      <c r="A38" s="3">
        <v>12</v>
      </c>
      <c r="B38" s="3">
        <v>469699</v>
      </c>
      <c r="C38" s="32" t="s">
        <v>46</v>
      </c>
      <c r="D38" s="3">
        <v>4</v>
      </c>
      <c r="E38" s="3" t="s">
        <v>32</v>
      </c>
      <c r="F38" s="33">
        <v>5023.76</v>
      </c>
      <c r="G38" s="33">
        <v>5023.76</v>
      </c>
      <c r="H38" s="3" t="s">
        <v>32</v>
      </c>
      <c r="I38" s="1" t="s">
        <v>37</v>
      </c>
      <c r="J38" s="3" t="s">
        <v>32</v>
      </c>
      <c r="K38" s="8">
        <v>45809</v>
      </c>
      <c r="L38" s="1"/>
      <c r="M38" s="1"/>
      <c r="N38" s="1"/>
    </row>
    <row r="39" spans="1:14" ht="132">
      <c r="A39" s="3">
        <v>13</v>
      </c>
      <c r="B39" s="3">
        <v>608814</v>
      </c>
      <c r="C39" s="32" t="s">
        <v>47</v>
      </c>
      <c r="D39" s="3">
        <v>5</v>
      </c>
      <c r="E39" s="3" t="s">
        <v>32</v>
      </c>
      <c r="F39" s="33">
        <v>9565.25</v>
      </c>
      <c r="G39" s="33">
        <v>9565.25</v>
      </c>
      <c r="H39" s="3" t="s">
        <v>32</v>
      </c>
      <c r="I39" s="1" t="s">
        <v>37</v>
      </c>
      <c r="J39" s="3" t="s">
        <v>32</v>
      </c>
      <c r="K39" s="8">
        <v>45809</v>
      </c>
      <c r="L39" s="1"/>
      <c r="M39" s="1"/>
      <c r="N39" s="1"/>
    </row>
    <row r="40" spans="1:14">
      <c r="A40" s="5">
        <v>14</v>
      </c>
      <c r="B40" s="3">
        <v>602026</v>
      </c>
      <c r="C40" s="4" t="s">
        <v>48</v>
      </c>
      <c r="D40" s="3">
        <v>15</v>
      </c>
      <c r="E40" s="3" t="s">
        <v>32</v>
      </c>
      <c r="F40" s="33">
        <v>10516.5</v>
      </c>
      <c r="G40" s="33">
        <v>10516.5</v>
      </c>
      <c r="H40" s="3" t="s">
        <v>32</v>
      </c>
      <c r="I40" s="1" t="s">
        <v>37</v>
      </c>
      <c r="J40" s="3" t="s">
        <v>32</v>
      </c>
      <c r="K40" s="8">
        <v>45809</v>
      </c>
      <c r="L40" s="1"/>
      <c r="M40" s="1"/>
      <c r="N40" s="1"/>
    </row>
    <row r="41" spans="1:14">
      <c r="A41" s="5">
        <v>15</v>
      </c>
      <c r="B41" s="3">
        <v>623646</v>
      </c>
      <c r="C41" s="4" t="s">
        <v>49</v>
      </c>
      <c r="D41" s="3">
        <v>17</v>
      </c>
      <c r="E41" s="3" t="s">
        <v>32</v>
      </c>
      <c r="F41" s="33">
        <v>5890</v>
      </c>
      <c r="G41" s="33">
        <v>5890</v>
      </c>
      <c r="H41" s="3" t="s">
        <v>32</v>
      </c>
      <c r="I41" s="1" t="s">
        <v>37</v>
      </c>
      <c r="J41" s="3" t="s">
        <v>32</v>
      </c>
      <c r="K41" s="8">
        <v>45809</v>
      </c>
      <c r="L41" s="1"/>
      <c r="M41" s="1"/>
      <c r="N41" s="1"/>
    </row>
    <row r="42" spans="1:14">
      <c r="A42" s="3">
        <v>16</v>
      </c>
      <c r="B42" s="3">
        <v>612932</v>
      </c>
      <c r="C42" s="4" t="s">
        <v>50</v>
      </c>
      <c r="D42" s="3">
        <v>5</v>
      </c>
      <c r="E42" s="3" t="s">
        <v>32</v>
      </c>
      <c r="F42" s="33">
        <v>2655.25</v>
      </c>
      <c r="G42" s="33">
        <v>2655.25</v>
      </c>
      <c r="H42" s="3" t="s">
        <v>32</v>
      </c>
      <c r="I42" s="1" t="s">
        <v>37</v>
      </c>
      <c r="J42" s="3" t="s">
        <v>32</v>
      </c>
      <c r="K42" s="8">
        <v>45809</v>
      </c>
      <c r="L42" s="1"/>
      <c r="M42" s="1"/>
      <c r="N42" s="1"/>
    </row>
    <row r="43" spans="1:14">
      <c r="A43" s="3">
        <v>17</v>
      </c>
      <c r="B43" s="3">
        <v>623619</v>
      </c>
      <c r="C43" s="4" t="s">
        <v>51</v>
      </c>
      <c r="D43" s="3">
        <v>5</v>
      </c>
      <c r="E43" s="3" t="s">
        <v>32</v>
      </c>
      <c r="F43" s="33">
        <v>2999.6</v>
      </c>
      <c r="G43" s="33">
        <v>2999.6</v>
      </c>
      <c r="H43" s="3" t="s">
        <v>32</v>
      </c>
      <c r="I43" s="1" t="s">
        <v>37</v>
      </c>
      <c r="J43" s="3" t="s">
        <v>32</v>
      </c>
      <c r="K43" s="8">
        <v>45809</v>
      </c>
      <c r="L43" s="1"/>
      <c r="M43" s="1"/>
      <c r="N43" s="1"/>
    </row>
    <row r="44" spans="1:14" ht="168">
      <c r="A44" s="5">
        <v>18</v>
      </c>
      <c r="B44" s="5">
        <v>247814</v>
      </c>
      <c r="C44" s="32" t="s">
        <v>52</v>
      </c>
      <c r="D44" s="5">
        <v>3</v>
      </c>
      <c r="E44" s="3" t="s">
        <v>32</v>
      </c>
      <c r="F44" s="34">
        <v>1134</v>
      </c>
      <c r="G44" s="34">
        <v>1134</v>
      </c>
      <c r="H44" s="3" t="s">
        <v>32</v>
      </c>
      <c r="I44" s="1" t="s">
        <v>37</v>
      </c>
      <c r="J44" s="3" t="s">
        <v>32</v>
      </c>
      <c r="K44" s="8">
        <v>45809</v>
      </c>
      <c r="L44" s="1"/>
      <c r="M44" s="1"/>
      <c r="N44" s="1"/>
    </row>
    <row r="45" spans="1:14" ht="156.6" customHeight="1">
      <c r="A45" s="5">
        <v>19</v>
      </c>
      <c r="B45" s="5">
        <v>621443</v>
      </c>
      <c r="C45" s="32" t="s">
        <v>53</v>
      </c>
      <c r="D45" s="5">
        <v>3</v>
      </c>
      <c r="E45" s="3" t="s">
        <v>32</v>
      </c>
      <c r="F45" s="34">
        <v>3940.5</v>
      </c>
      <c r="G45" s="34">
        <v>3940.5</v>
      </c>
      <c r="H45" s="3" t="s">
        <v>32</v>
      </c>
      <c r="I45" s="1" t="s">
        <v>37</v>
      </c>
      <c r="J45" s="3" t="s">
        <v>32</v>
      </c>
      <c r="K45" s="8">
        <v>45809</v>
      </c>
      <c r="L45" s="1"/>
      <c r="M45" s="1"/>
      <c r="N45" s="1"/>
    </row>
    <row r="46" spans="1:14" ht="132">
      <c r="A46" s="3">
        <v>20</v>
      </c>
      <c r="B46" s="5">
        <v>470946</v>
      </c>
      <c r="C46" s="32" t="s">
        <v>54</v>
      </c>
      <c r="D46" s="5">
        <v>1</v>
      </c>
      <c r="E46" s="3" t="s">
        <v>32</v>
      </c>
      <c r="F46" s="34">
        <v>3870</v>
      </c>
      <c r="G46" s="34">
        <v>3870</v>
      </c>
      <c r="H46" s="3" t="s">
        <v>32</v>
      </c>
      <c r="I46" s="1" t="s">
        <v>37</v>
      </c>
      <c r="J46" s="3" t="s">
        <v>32</v>
      </c>
      <c r="K46" s="8">
        <v>45809</v>
      </c>
      <c r="L46" s="1"/>
      <c r="M46" s="1"/>
      <c r="N46" s="1"/>
    </row>
    <row r="47" spans="1:14" ht="132">
      <c r="A47" s="3">
        <v>21</v>
      </c>
      <c r="B47" s="5">
        <v>402161</v>
      </c>
      <c r="C47" s="32" t="s">
        <v>55</v>
      </c>
      <c r="D47" s="5">
        <v>2</v>
      </c>
      <c r="E47" s="3" t="s">
        <v>32</v>
      </c>
      <c r="F47" s="34">
        <v>1260</v>
      </c>
      <c r="G47" s="34">
        <v>1260</v>
      </c>
      <c r="H47" s="3" t="s">
        <v>32</v>
      </c>
      <c r="I47" s="1" t="s">
        <v>37</v>
      </c>
      <c r="J47" s="3" t="s">
        <v>32</v>
      </c>
      <c r="K47" s="8">
        <v>45809</v>
      </c>
      <c r="L47" s="1"/>
      <c r="M47" s="1"/>
      <c r="N47" s="1"/>
    </row>
    <row r="48" spans="1:14" ht="240">
      <c r="A48" s="5">
        <v>22</v>
      </c>
      <c r="B48" s="5">
        <v>612241</v>
      </c>
      <c r="C48" s="32" t="s">
        <v>56</v>
      </c>
      <c r="D48" s="5">
        <v>6</v>
      </c>
      <c r="E48" s="3" t="s">
        <v>32</v>
      </c>
      <c r="F48" s="34">
        <v>1302</v>
      </c>
      <c r="G48" s="34">
        <v>1302</v>
      </c>
      <c r="H48" s="3" t="s">
        <v>32</v>
      </c>
      <c r="I48" s="1" t="s">
        <v>37</v>
      </c>
      <c r="J48" s="3" t="s">
        <v>32</v>
      </c>
      <c r="K48" s="8">
        <v>45809</v>
      </c>
      <c r="L48" s="1"/>
      <c r="M48" s="1"/>
      <c r="N48" s="1"/>
    </row>
    <row r="49" spans="1:14" ht="144">
      <c r="A49" s="5">
        <v>23</v>
      </c>
      <c r="B49" s="5">
        <v>621445</v>
      </c>
      <c r="C49" s="32" t="s">
        <v>57</v>
      </c>
      <c r="D49" s="5">
        <v>3</v>
      </c>
      <c r="E49" s="3" t="s">
        <v>32</v>
      </c>
      <c r="F49" s="34">
        <v>4197</v>
      </c>
      <c r="G49" s="34">
        <v>4197</v>
      </c>
      <c r="H49" s="3" t="s">
        <v>32</v>
      </c>
      <c r="I49" s="1" t="s">
        <v>37</v>
      </c>
      <c r="J49" s="3" t="s">
        <v>32</v>
      </c>
      <c r="K49" s="8">
        <v>45809</v>
      </c>
      <c r="L49" s="1"/>
      <c r="M49" s="1"/>
      <c r="N49" s="1"/>
    </row>
    <row r="50" spans="1:14" ht="156.6" customHeight="1">
      <c r="A50" s="3">
        <v>24</v>
      </c>
      <c r="B50" s="5">
        <v>620324</v>
      </c>
      <c r="C50" s="32" t="s">
        <v>58</v>
      </c>
      <c r="D50" s="5">
        <v>1</v>
      </c>
      <c r="E50" s="3" t="s">
        <v>32</v>
      </c>
      <c r="F50" s="34">
        <v>213</v>
      </c>
      <c r="G50" s="34">
        <v>213</v>
      </c>
      <c r="H50" s="3" t="s">
        <v>32</v>
      </c>
      <c r="I50" s="1" t="s">
        <v>37</v>
      </c>
      <c r="J50" s="3" t="s">
        <v>32</v>
      </c>
      <c r="K50" s="8">
        <v>45809</v>
      </c>
      <c r="L50" s="1"/>
      <c r="M50" s="1"/>
      <c r="N50" s="1"/>
    </row>
    <row r="51" spans="1:14" ht="144">
      <c r="A51" s="3">
        <v>25</v>
      </c>
      <c r="B51" s="5">
        <v>432390</v>
      </c>
      <c r="C51" s="32" t="s">
        <v>59</v>
      </c>
      <c r="D51" s="5">
        <v>1</v>
      </c>
      <c r="E51" s="3" t="s">
        <v>32</v>
      </c>
      <c r="F51" s="34">
        <v>1797.5</v>
      </c>
      <c r="G51" s="34">
        <v>1797.5</v>
      </c>
      <c r="H51" s="3" t="s">
        <v>32</v>
      </c>
      <c r="I51" s="1" t="s">
        <v>37</v>
      </c>
      <c r="J51" s="3" t="s">
        <v>32</v>
      </c>
      <c r="K51" s="8">
        <v>45809</v>
      </c>
      <c r="L51" s="1"/>
      <c r="M51" s="1"/>
      <c r="N51" s="1"/>
    </row>
    <row r="52" spans="1:14" ht="180">
      <c r="A52" s="5">
        <v>26</v>
      </c>
      <c r="B52" s="5">
        <v>621817</v>
      </c>
      <c r="C52" s="32" t="s">
        <v>60</v>
      </c>
      <c r="D52" s="5">
        <v>3</v>
      </c>
      <c r="E52" s="3" t="s">
        <v>32</v>
      </c>
      <c r="F52" s="34">
        <v>6339</v>
      </c>
      <c r="G52" s="34">
        <v>6339</v>
      </c>
      <c r="H52" s="3" t="s">
        <v>32</v>
      </c>
      <c r="I52" s="1" t="s">
        <v>37</v>
      </c>
      <c r="J52" s="3" t="s">
        <v>32</v>
      </c>
      <c r="K52" s="8">
        <v>45809</v>
      </c>
      <c r="L52" s="1"/>
      <c r="M52" s="1"/>
      <c r="N52" s="1"/>
    </row>
    <row r="53" spans="1:14" ht="84">
      <c r="A53" s="5">
        <v>27</v>
      </c>
      <c r="B53" s="5">
        <v>601739</v>
      </c>
      <c r="C53" s="32" t="s">
        <v>61</v>
      </c>
      <c r="D53" s="5">
        <v>3</v>
      </c>
      <c r="E53" s="3" t="s">
        <v>32</v>
      </c>
      <c r="F53" s="34">
        <v>346.5</v>
      </c>
      <c r="G53" s="34">
        <v>346.5</v>
      </c>
      <c r="H53" s="3" t="s">
        <v>32</v>
      </c>
      <c r="I53" s="1" t="s">
        <v>37</v>
      </c>
      <c r="J53" s="3" t="s">
        <v>32</v>
      </c>
      <c r="K53" s="8">
        <v>45809</v>
      </c>
      <c r="L53" s="1"/>
      <c r="M53" s="1"/>
      <c r="N53" s="1"/>
    </row>
    <row r="54" spans="1:14" ht="144">
      <c r="A54" s="3">
        <v>28</v>
      </c>
      <c r="B54" s="5">
        <v>275434</v>
      </c>
      <c r="C54" s="32" t="s">
        <v>62</v>
      </c>
      <c r="D54" s="5">
        <v>3</v>
      </c>
      <c r="E54" s="3" t="s">
        <v>32</v>
      </c>
      <c r="F54" s="34">
        <v>797.68</v>
      </c>
      <c r="G54" s="34">
        <v>797.68</v>
      </c>
      <c r="H54" s="3" t="s">
        <v>32</v>
      </c>
      <c r="I54" s="1" t="s">
        <v>37</v>
      </c>
      <c r="J54" s="3" t="s">
        <v>32</v>
      </c>
      <c r="K54" s="8">
        <v>45809</v>
      </c>
      <c r="L54" s="1"/>
      <c r="M54" s="1"/>
      <c r="N54" s="1"/>
    </row>
    <row r="55" spans="1:14" ht="120">
      <c r="A55" s="3">
        <v>29</v>
      </c>
      <c r="B55" s="5">
        <v>619776</v>
      </c>
      <c r="C55" s="32" t="s">
        <v>63</v>
      </c>
      <c r="D55" s="5">
        <v>6</v>
      </c>
      <c r="E55" s="3" t="s">
        <v>32</v>
      </c>
      <c r="F55" s="34">
        <v>1617</v>
      </c>
      <c r="G55" s="34">
        <v>1617</v>
      </c>
      <c r="H55" s="3" t="s">
        <v>32</v>
      </c>
      <c r="I55" s="1" t="s">
        <v>37</v>
      </c>
      <c r="J55" s="3" t="s">
        <v>32</v>
      </c>
      <c r="K55" s="8">
        <v>45809</v>
      </c>
      <c r="L55" s="1"/>
      <c r="M55" s="1"/>
      <c r="N55" s="1"/>
    </row>
    <row r="56" spans="1:14">
      <c r="A56" s="5">
        <v>30</v>
      </c>
      <c r="B56" s="5">
        <v>619775</v>
      </c>
      <c r="C56" s="32" t="s">
        <v>64</v>
      </c>
      <c r="D56" s="5">
        <v>3</v>
      </c>
      <c r="E56" s="3" t="s">
        <v>32</v>
      </c>
      <c r="F56" s="34">
        <v>1937.97</v>
      </c>
      <c r="G56" s="34">
        <v>1937.97</v>
      </c>
      <c r="H56" s="3" t="s">
        <v>32</v>
      </c>
      <c r="I56" s="1" t="s">
        <v>37</v>
      </c>
      <c r="J56" s="3" t="s">
        <v>32</v>
      </c>
      <c r="K56" s="8">
        <v>45809</v>
      </c>
      <c r="L56" s="1"/>
      <c r="M56" s="1"/>
      <c r="N56" s="1"/>
    </row>
    <row r="57" spans="1:14">
      <c r="A57" s="5">
        <v>31</v>
      </c>
      <c r="B57" s="5">
        <v>425200</v>
      </c>
      <c r="C57" s="32" t="s">
        <v>65</v>
      </c>
      <c r="D57" s="5">
        <v>3</v>
      </c>
      <c r="E57" s="3" t="s">
        <v>32</v>
      </c>
      <c r="F57" s="34">
        <v>2647.65</v>
      </c>
      <c r="G57" s="34">
        <v>2647.65</v>
      </c>
      <c r="H57" s="3" t="s">
        <v>32</v>
      </c>
      <c r="I57" s="1" t="s">
        <v>37</v>
      </c>
      <c r="J57" s="3" t="s">
        <v>32</v>
      </c>
      <c r="K57" s="8">
        <v>45809</v>
      </c>
      <c r="L57" s="1"/>
      <c r="M57" s="1"/>
      <c r="N57" s="1"/>
    </row>
    <row r="58" spans="1:14" ht="24">
      <c r="A58" s="3">
        <v>32</v>
      </c>
      <c r="B58" s="35">
        <v>485550</v>
      </c>
      <c r="C58" s="36" t="s">
        <v>66</v>
      </c>
      <c r="D58" s="35">
        <v>9</v>
      </c>
      <c r="E58" s="3" t="s">
        <v>32</v>
      </c>
      <c r="F58" s="37">
        <f>2778*9</f>
        <v>25002</v>
      </c>
      <c r="G58" s="37">
        <f>F58</f>
        <v>25002</v>
      </c>
      <c r="H58" s="3" t="s">
        <v>32</v>
      </c>
      <c r="I58" s="1" t="s">
        <v>37</v>
      </c>
      <c r="J58" s="3" t="s">
        <v>32</v>
      </c>
      <c r="K58" s="8">
        <v>45809</v>
      </c>
      <c r="L58" s="1"/>
      <c r="M58" s="1"/>
      <c r="N58" s="1"/>
    </row>
    <row r="59" spans="1:14" ht="24">
      <c r="A59" s="3">
        <v>33</v>
      </c>
      <c r="B59" s="35">
        <v>485550</v>
      </c>
      <c r="C59" s="36" t="s">
        <v>67</v>
      </c>
      <c r="D59" s="35">
        <v>16</v>
      </c>
      <c r="E59" s="3" t="s">
        <v>32</v>
      </c>
      <c r="F59" s="37">
        <f>D59*3000</f>
        <v>48000</v>
      </c>
      <c r="G59" s="37">
        <f>F59</f>
        <v>48000</v>
      </c>
      <c r="H59" s="3" t="s">
        <v>32</v>
      </c>
      <c r="I59" s="1" t="s">
        <v>37</v>
      </c>
      <c r="J59" s="3" t="s">
        <v>32</v>
      </c>
      <c r="K59" s="8">
        <v>45809</v>
      </c>
      <c r="L59" s="1"/>
      <c r="M59" s="1"/>
      <c r="N59" s="1"/>
    </row>
    <row r="60" spans="1:14" s="10" customFormat="1" ht="24">
      <c r="A60" s="5">
        <v>34</v>
      </c>
      <c r="B60" s="35">
        <v>485550</v>
      </c>
      <c r="C60" s="36" t="s">
        <v>576</v>
      </c>
      <c r="D60" s="35">
        <v>25</v>
      </c>
      <c r="E60" s="3" t="s">
        <v>32</v>
      </c>
      <c r="F60" s="37">
        <f>D60*4100</f>
        <v>102500</v>
      </c>
      <c r="G60" s="37">
        <f>F60</f>
        <v>102500</v>
      </c>
      <c r="H60" s="3" t="s">
        <v>32</v>
      </c>
      <c r="I60" s="1" t="s">
        <v>37</v>
      </c>
      <c r="J60" s="3" t="s">
        <v>32</v>
      </c>
      <c r="K60" s="8">
        <v>45809</v>
      </c>
      <c r="L60" s="1"/>
      <c r="M60" s="1"/>
      <c r="N60" s="1"/>
    </row>
    <row r="61" spans="1:14" ht="24">
      <c r="A61" s="5">
        <v>35</v>
      </c>
      <c r="B61" s="35">
        <v>485550</v>
      </c>
      <c r="C61" s="36" t="s">
        <v>68</v>
      </c>
      <c r="D61" s="35">
        <v>2</v>
      </c>
      <c r="E61" s="3" t="s">
        <v>32</v>
      </c>
      <c r="F61" s="37">
        <f>D61*3500</f>
        <v>7000</v>
      </c>
      <c r="G61" s="37">
        <f>F61</f>
        <v>7000</v>
      </c>
      <c r="H61" s="3" t="s">
        <v>32</v>
      </c>
      <c r="I61" s="1" t="s">
        <v>37</v>
      </c>
      <c r="J61" s="3" t="s">
        <v>32</v>
      </c>
      <c r="K61" s="8">
        <v>45809</v>
      </c>
      <c r="L61" s="1"/>
      <c r="M61" s="1"/>
      <c r="N61" s="1"/>
    </row>
    <row r="62" spans="1:14" s="10" customFormat="1" ht="24">
      <c r="A62" s="3">
        <v>36</v>
      </c>
      <c r="B62" s="35">
        <v>485550</v>
      </c>
      <c r="C62" s="36" t="s">
        <v>577</v>
      </c>
      <c r="D62" s="35">
        <v>6</v>
      </c>
      <c r="E62" s="3" t="s">
        <v>32</v>
      </c>
      <c r="F62" s="37">
        <f>D62*7165</f>
        <v>42990</v>
      </c>
      <c r="G62" s="37">
        <f>F62</f>
        <v>42990</v>
      </c>
      <c r="H62" s="3" t="s">
        <v>32</v>
      </c>
      <c r="I62" s="1" t="s">
        <v>37</v>
      </c>
      <c r="J62" s="3" t="s">
        <v>32</v>
      </c>
      <c r="K62" s="8">
        <v>45809</v>
      </c>
      <c r="L62" s="1"/>
      <c r="M62" s="1"/>
      <c r="N62" s="1"/>
    </row>
    <row r="63" spans="1:14">
      <c r="B63" s="35"/>
      <c r="C63" s="81" t="s">
        <v>69</v>
      </c>
      <c r="D63" s="81"/>
      <c r="E63" s="81"/>
      <c r="F63" s="37">
        <f>+SUM(F27:F62)</f>
        <v>423407.19</v>
      </c>
      <c r="G63" s="37">
        <f>+SUM(G27:G62)</f>
        <v>423407.19</v>
      </c>
      <c r="H63" s="3"/>
      <c r="J63" s="3"/>
      <c r="K63" s="8"/>
      <c r="L63" s="1"/>
      <c r="M63" s="1"/>
      <c r="N63" s="1"/>
    </row>
    <row r="64" spans="1:14">
      <c r="B64" s="3"/>
      <c r="C64" s="4"/>
      <c r="E64" s="3"/>
      <c r="F64" s="38"/>
      <c r="G64" s="38"/>
      <c r="H64" s="3"/>
      <c r="J64" s="3"/>
      <c r="K64" s="8"/>
      <c r="L64" s="1"/>
      <c r="M64" s="1"/>
      <c r="N64" s="1"/>
    </row>
    <row r="65" spans="1:12">
      <c r="A65" s="76" t="s">
        <v>70</v>
      </c>
      <c r="B65" s="76"/>
      <c r="E65" s="10"/>
      <c r="H65" s="10"/>
      <c r="J65" s="10"/>
      <c r="K65" s="10"/>
    </row>
    <row r="66" spans="1:12" ht="84">
      <c r="A66" s="25" t="s">
        <v>20</v>
      </c>
      <c r="B66" s="25" t="s">
        <v>21</v>
      </c>
      <c r="C66" s="26" t="s">
        <v>22</v>
      </c>
      <c r="D66" s="26" t="s">
        <v>23</v>
      </c>
      <c r="E66" s="26" t="s">
        <v>71</v>
      </c>
      <c r="F66" s="27" t="s">
        <v>25</v>
      </c>
      <c r="G66" s="27" t="s">
        <v>26</v>
      </c>
      <c r="H66" s="26" t="s">
        <v>27</v>
      </c>
      <c r="I66" s="26" t="s">
        <v>28</v>
      </c>
      <c r="J66" s="26" t="s">
        <v>29</v>
      </c>
      <c r="K66" s="26" t="s">
        <v>30</v>
      </c>
    </row>
    <row r="67" spans="1:12" ht="24">
      <c r="A67" s="5">
        <v>1</v>
      </c>
      <c r="B67" s="28">
        <v>5180</v>
      </c>
      <c r="C67" s="39" t="s">
        <v>72</v>
      </c>
      <c r="D67" s="28">
        <v>1</v>
      </c>
      <c r="E67" s="28" t="s">
        <v>31</v>
      </c>
      <c r="F67" s="72">
        <v>108842.19</v>
      </c>
      <c r="G67" s="30">
        <v>108842.19</v>
      </c>
      <c r="H67" s="28" t="s">
        <v>32</v>
      </c>
      <c r="I67" s="28" t="s">
        <v>33</v>
      </c>
      <c r="J67" s="28" t="s">
        <v>32</v>
      </c>
      <c r="K67" s="31">
        <v>45809</v>
      </c>
      <c r="L67" s="10"/>
    </row>
    <row r="68" spans="1:12" ht="24">
      <c r="A68" s="5">
        <v>2</v>
      </c>
      <c r="B68" s="28">
        <v>4210</v>
      </c>
      <c r="C68" s="40" t="s">
        <v>73</v>
      </c>
      <c r="D68" s="28">
        <v>1</v>
      </c>
      <c r="E68" s="28" t="s">
        <v>31</v>
      </c>
      <c r="F68" s="30">
        <f>7316*D68</f>
        <v>7316</v>
      </c>
      <c r="G68" s="30">
        <f>F68</f>
        <v>7316</v>
      </c>
      <c r="H68" s="28" t="s">
        <v>32</v>
      </c>
      <c r="I68" s="28" t="s">
        <v>37</v>
      </c>
      <c r="J68" s="28" t="s">
        <v>32</v>
      </c>
      <c r="K68" s="31">
        <v>45717</v>
      </c>
    </row>
    <row r="69" spans="1:12" ht="24">
      <c r="A69" s="5">
        <v>3</v>
      </c>
      <c r="B69" s="28">
        <v>6675</v>
      </c>
      <c r="C69" s="40" t="s">
        <v>74</v>
      </c>
      <c r="D69" s="28">
        <v>1</v>
      </c>
      <c r="E69" s="28" t="s">
        <v>31</v>
      </c>
      <c r="F69" s="30">
        <v>11769.04</v>
      </c>
      <c r="G69" s="30">
        <v>11769.04</v>
      </c>
      <c r="H69" s="28" t="s">
        <v>32</v>
      </c>
      <c r="I69" s="28" t="s">
        <v>37</v>
      </c>
      <c r="J69" s="28" t="s">
        <v>32</v>
      </c>
      <c r="K69" s="31">
        <v>45809</v>
      </c>
    </row>
    <row r="70" spans="1:12" ht="24">
      <c r="A70" s="5">
        <v>4</v>
      </c>
      <c r="B70" s="21">
        <v>2097</v>
      </c>
      <c r="C70" s="41" t="s">
        <v>590</v>
      </c>
      <c r="D70" s="3">
        <v>24</v>
      </c>
      <c r="E70" s="3" t="s">
        <v>32</v>
      </c>
      <c r="F70" s="33">
        <f>24*110</f>
        <v>2640</v>
      </c>
      <c r="G70" s="33">
        <f t="shared" ref="G70:G75" si="0">F70</f>
        <v>2640</v>
      </c>
      <c r="H70" s="3" t="s">
        <v>32</v>
      </c>
      <c r="I70" s="3" t="s">
        <v>37</v>
      </c>
      <c r="J70" s="3" t="s">
        <v>32</v>
      </c>
      <c r="K70" s="8">
        <v>45809</v>
      </c>
    </row>
    <row r="71" spans="1:12" ht="30" customHeight="1">
      <c r="A71" s="5">
        <v>5</v>
      </c>
      <c r="B71" s="21"/>
      <c r="C71" s="41" t="s">
        <v>591</v>
      </c>
      <c r="D71" s="3">
        <v>10</v>
      </c>
      <c r="E71" s="3" t="s">
        <v>32</v>
      </c>
      <c r="F71" s="33">
        <f>D71*350</f>
        <v>3500</v>
      </c>
      <c r="G71" s="33">
        <f t="shared" si="0"/>
        <v>3500</v>
      </c>
      <c r="H71" s="3" t="s">
        <v>32</v>
      </c>
      <c r="I71" s="3" t="s">
        <v>37</v>
      </c>
      <c r="J71" s="3" t="s">
        <v>32</v>
      </c>
      <c r="K71" s="8">
        <v>45809</v>
      </c>
    </row>
    <row r="72" spans="1:12">
      <c r="A72" s="5">
        <v>6</v>
      </c>
      <c r="B72" s="16">
        <v>603269</v>
      </c>
      <c r="C72" s="42" t="s">
        <v>76</v>
      </c>
      <c r="D72" s="43">
        <v>2102</v>
      </c>
      <c r="E72" s="3" t="s">
        <v>32</v>
      </c>
      <c r="F72" s="33">
        <f>D72*5</f>
        <v>10510</v>
      </c>
      <c r="G72" s="33">
        <f t="shared" si="0"/>
        <v>10510</v>
      </c>
      <c r="H72" s="3" t="s">
        <v>32</v>
      </c>
      <c r="I72" s="3" t="s">
        <v>37</v>
      </c>
      <c r="J72" s="3" t="s">
        <v>32</v>
      </c>
      <c r="K72" s="8">
        <v>45809</v>
      </c>
    </row>
    <row r="73" spans="1:12" ht="24">
      <c r="A73" s="5">
        <v>7</v>
      </c>
      <c r="B73" s="21">
        <v>606523</v>
      </c>
      <c r="C73" s="41" t="s">
        <v>592</v>
      </c>
      <c r="D73" s="43">
        <v>2236</v>
      </c>
      <c r="E73" s="3" t="s">
        <v>32</v>
      </c>
      <c r="F73" s="33">
        <f>D73*15</f>
        <v>33540</v>
      </c>
      <c r="G73" s="33">
        <f t="shared" si="0"/>
        <v>33540</v>
      </c>
      <c r="H73" s="3" t="s">
        <v>32</v>
      </c>
      <c r="I73" s="3" t="s">
        <v>37</v>
      </c>
      <c r="J73" s="3" t="s">
        <v>32</v>
      </c>
      <c r="K73" s="8">
        <v>45809</v>
      </c>
    </row>
    <row r="74" spans="1:12" ht="36">
      <c r="A74" s="5">
        <v>8</v>
      </c>
      <c r="B74" s="16">
        <v>236197</v>
      </c>
      <c r="C74" s="42" t="s">
        <v>593</v>
      </c>
      <c r="D74" s="43">
        <v>117</v>
      </c>
      <c r="E74" s="3" t="s">
        <v>32</v>
      </c>
      <c r="F74" s="33">
        <f>D74*8</f>
        <v>936</v>
      </c>
      <c r="G74" s="33">
        <f t="shared" si="0"/>
        <v>936</v>
      </c>
      <c r="H74" s="3" t="s">
        <v>32</v>
      </c>
      <c r="I74" s="3" t="s">
        <v>37</v>
      </c>
      <c r="J74" s="3" t="s">
        <v>32</v>
      </c>
      <c r="K74" s="8">
        <v>45809</v>
      </c>
    </row>
    <row r="75" spans="1:12">
      <c r="A75" s="5">
        <v>9</v>
      </c>
      <c r="B75" s="5">
        <v>436134</v>
      </c>
      <c r="C75" s="29" t="s">
        <v>77</v>
      </c>
      <c r="D75" s="5">
        <v>500</v>
      </c>
      <c r="E75" s="3" t="s">
        <v>32</v>
      </c>
      <c r="F75" s="33">
        <f>D75*5</f>
        <v>2500</v>
      </c>
      <c r="G75" s="33">
        <f t="shared" si="0"/>
        <v>2500</v>
      </c>
      <c r="H75" s="3" t="s">
        <v>32</v>
      </c>
      <c r="I75" s="3" t="s">
        <v>37</v>
      </c>
      <c r="J75" s="3" t="s">
        <v>32</v>
      </c>
      <c r="K75" s="8">
        <v>45809</v>
      </c>
    </row>
    <row r="76" spans="1:12">
      <c r="A76" s="5">
        <v>10</v>
      </c>
      <c r="B76" s="5">
        <v>482917</v>
      </c>
      <c r="C76" s="29" t="s">
        <v>78</v>
      </c>
      <c r="D76" s="5">
        <v>100</v>
      </c>
      <c r="E76" s="3" t="s">
        <v>32</v>
      </c>
      <c r="F76" s="33">
        <v>759</v>
      </c>
      <c r="G76" s="33">
        <v>759</v>
      </c>
      <c r="H76" s="3" t="s">
        <v>32</v>
      </c>
      <c r="I76" s="3" t="s">
        <v>37</v>
      </c>
      <c r="J76" s="3" t="s">
        <v>32</v>
      </c>
      <c r="K76" s="8">
        <v>45809</v>
      </c>
    </row>
    <row r="77" spans="1:12">
      <c r="A77" s="5">
        <v>11</v>
      </c>
      <c r="B77" s="5">
        <v>461736</v>
      </c>
      <c r="C77" s="29" t="s">
        <v>578</v>
      </c>
      <c r="D77" s="43">
        <v>2331</v>
      </c>
      <c r="E77" s="3" t="s">
        <v>32</v>
      </c>
      <c r="F77" s="33">
        <f>D77*8</f>
        <v>18648</v>
      </c>
      <c r="G77" s="33">
        <f>F77</f>
        <v>18648</v>
      </c>
      <c r="H77" s="3" t="s">
        <v>32</v>
      </c>
      <c r="I77" s="3" t="s">
        <v>37</v>
      </c>
      <c r="J77" s="3" t="s">
        <v>32</v>
      </c>
      <c r="K77" s="8">
        <v>45809</v>
      </c>
    </row>
    <row r="78" spans="1:12" ht="36">
      <c r="A78" s="5">
        <v>12</v>
      </c>
      <c r="B78" s="3">
        <v>372125</v>
      </c>
      <c r="C78" s="44" t="s">
        <v>79</v>
      </c>
      <c r="D78" s="3">
        <v>3</v>
      </c>
      <c r="E78" s="3" t="s">
        <v>32</v>
      </c>
      <c r="F78" s="33">
        <v>286.8</v>
      </c>
      <c r="G78" s="33">
        <v>286.8</v>
      </c>
      <c r="H78" s="3" t="s">
        <v>32</v>
      </c>
      <c r="I78" s="3" t="s">
        <v>37</v>
      </c>
      <c r="J78" s="3" t="s">
        <v>32</v>
      </c>
      <c r="K78" s="8">
        <v>45809</v>
      </c>
    </row>
    <row r="79" spans="1:12" ht="36">
      <c r="A79" s="5">
        <v>13</v>
      </c>
      <c r="B79" s="3">
        <v>372125</v>
      </c>
      <c r="C79" s="44" t="s">
        <v>80</v>
      </c>
      <c r="D79" s="3">
        <v>3</v>
      </c>
      <c r="E79" s="3" t="s">
        <v>32</v>
      </c>
      <c r="F79" s="33">
        <v>250.2</v>
      </c>
      <c r="G79" s="33">
        <v>250.2</v>
      </c>
      <c r="H79" s="3" t="s">
        <v>32</v>
      </c>
      <c r="I79" s="3" t="s">
        <v>37</v>
      </c>
      <c r="J79" s="3" t="s">
        <v>32</v>
      </c>
      <c r="K79" s="8">
        <v>45809</v>
      </c>
    </row>
    <row r="80" spans="1:12" ht="36">
      <c r="A80" s="5">
        <v>14</v>
      </c>
      <c r="B80" s="3">
        <v>443737</v>
      </c>
      <c r="C80" s="44" t="s">
        <v>81</v>
      </c>
      <c r="D80" s="3">
        <v>3</v>
      </c>
      <c r="E80" s="3" t="s">
        <v>32</v>
      </c>
      <c r="F80" s="33">
        <v>104.4</v>
      </c>
      <c r="G80" s="33">
        <v>104.4</v>
      </c>
      <c r="H80" s="3" t="s">
        <v>32</v>
      </c>
      <c r="I80" s="3" t="s">
        <v>37</v>
      </c>
      <c r="J80" s="3" t="s">
        <v>32</v>
      </c>
      <c r="K80" s="8">
        <v>45809</v>
      </c>
    </row>
    <row r="81" spans="1:11" ht="36">
      <c r="A81" s="5">
        <v>15</v>
      </c>
      <c r="B81" s="3">
        <v>443737</v>
      </c>
      <c r="C81" s="44" t="s">
        <v>82</v>
      </c>
      <c r="D81" s="3">
        <v>3</v>
      </c>
      <c r="E81" s="3" t="s">
        <v>32</v>
      </c>
      <c r="F81" s="33">
        <v>286.8</v>
      </c>
      <c r="G81" s="33">
        <v>286.8</v>
      </c>
      <c r="H81" s="3" t="s">
        <v>32</v>
      </c>
      <c r="I81" s="3" t="s">
        <v>37</v>
      </c>
      <c r="J81" s="3" t="s">
        <v>32</v>
      </c>
      <c r="K81" s="8">
        <v>45809</v>
      </c>
    </row>
    <row r="82" spans="1:11" ht="24">
      <c r="A82" s="5">
        <v>16</v>
      </c>
      <c r="B82" s="3">
        <v>232410</v>
      </c>
      <c r="C82" s="44" t="s">
        <v>83</v>
      </c>
      <c r="D82" s="3">
        <v>9</v>
      </c>
      <c r="E82" s="3" t="s">
        <v>32</v>
      </c>
      <c r="F82" s="33">
        <v>471.6</v>
      </c>
      <c r="G82" s="33">
        <v>471.6</v>
      </c>
      <c r="H82" s="3" t="s">
        <v>32</v>
      </c>
      <c r="I82" s="3" t="s">
        <v>37</v>
      </c>
      <c r="J82" s="3" t="s">
        <v>32</v>
      </c>
      <c r="K82" s="8">
        <v>45809</v>
      </c>
    </row>
    <row r="83" spans="1:11" ht="24">
      <c r="A83" s="5">
        <v>17</v>
      </c>
      <c r="B83" s="3">
        <v>464884</v>
      </c>
      <c r="C83" s="44" t="s">
        <v>84</v>
      </c>
      <c r="D83" s="3">
        <v>6</v>
      </c>
      <c r="E83" s="3" t="s">
        <v>32</v>
      </c>
      <c r="F83" s="33">
        <v>59.4</v>
      </c>
      <c r="G83" s="33">
        <v>59.4</v>
      </c>
      <c r="H83" s="3" t="s">
        <v>32</v>
      </c>
      <c r="I83" s="3" t="s">
        <v>37</v>
      </c>
      <c r="J83" s="3" t="s">
        <v>32</v>
      </c>
      <c r="K83" s="8">
        <v>45809</v>
      </c>
    </row>
    <row r="84" spans="1:11" ht="24">
      <c r="A84" s="5">
        <v>18</v>
      </c>
      <c r="B84" s="3">
        <v>247708</v>
      </c>
      <c r="C84" s="44" t="s">
        <v>85</v>
      </c>
      <c r="D84" s="3">
        <v>5</v>
      </c>
      <c r="E84" s="3" t="s">
        <v>32</v>
      </c>
      <c r="F84" s="33">
        <v>225</v>
      </c>
      <c r="G84" s="33">
        <v>225</v>
      </c>
      <c r="H84" s="3" t="s">
        <v>32</v>
      </c>
      <c r="I84" s="3" t="s">
        <v>37</v>
      </c>
      <c r="J84" s="3" t="s">
        <v>32</v>
      </c>
      <c r="K84" s="8">
        <v>45809</v>
      </c>
    </row>
    <row r="85" spans="1:11" ht="36">
      <c r="A85" s="5">
        <v>19</v>
      </c>
      <c r="B85" s="3">
        <v>236282</v>
      </c>
      <c r="C85" s="44" t="s">
        <v>86</v>
      </c>
      <c r="D85" s="3">
        <v>5</v>
      </c>
      <c r="E85" s="3" t="s">
        <v>32</v>
      </c>
      <c r="F85" s="33">
        <v>180</v>
      </c>
      <c r="G85" s="33">
        <v>180</v>
      </c>
      <c r="H85" s="3" t="s">
        <v>32</v>
      </c>
      <c r="I85" s="3" t="s">
        <v>37</v>
      </c>
      <c r="J85" s="3" t="s">
        <v>32</v>
      </c>
      <c r="K85" s="8">
        <v>45809</v>
      </c>
    </row>
    <row r="86" spans="1:11" ht="48">
      <c r="A86" s="5">
        <v>20</v>
      </c>
      <c r="B86" s="3">
        <v>609956</v>
      </c>
      <c r="C86" s="44" t="s">
        <v>87</v>
      </c>
      <c r="D86" s="3">
        <v>6</v>
      </c>
      <c r="E86" s="3" t="s">
        <v>32</v>
      </c>
      <c r="F86" s="33">
        <v>264</v>
      </c>
      <c r="G86" s="33">
        <v>264</v>
      </c>
      <c r="H86" s="3" t="s">
        <v>32</v>
      </c>
      <c r="I86" s="3" t="s">
        <v>37</v>
      </c>
      <c r="J86" s="3" t="s">
        <v>32</v>
      </c>
      <c r="K86" s="8">
        <v>45809</v>
      </c>
    </row>
    <row r="87" spans="1:11" ht="36">
      <c r="A87" s="5">
        <v>21</v>
      </c>
      <c r="B87" s="3">
        <v>623139</v>
      </c>
      <c r="C87" s="44" t="s">
        <v>88</v>
      </c>
      <c r="D87" s="3">
        <v>6</v>
      </c>
      <c r="E87" s="3" t="s">
        <v>32</v>
      </c>
      <c r="F87" s="33">
        <v>264</v>
      </c>
      <c r="G87" s="33">
        <v>264</v>
      </c>
      <c r="H87" s="3" t="s">
        <v>32</v>
      </c>
      <c r="I87" s="3" t="s">
        <v>37</v>
      </c>
      <c r="J87" s="3" t="s">
        <v>32</v>
      </c>
      <c r="K87" s="8">
        <v>45809</v>
      </c>
    </row>
    <row r="88" spans="1:11" ht="36">
      <c r="A88" s="5">
        <v>22</v>
      </c>
      <c r="B88" s="3">
        <v>623139</v>
      </c>
      <c r="C88" s="44" t="s">
        <v>89</v>
      </c>
      <c r="D88" s="3">
        <v>3</v>
      </c>
      <c r="E88" s="3" t="s">
        <v>32</v>
      </c>
      <c r="F88" s="33">
        <v>324</v>
      </c>
      <c r="G88" s="33">
        <v>324</v>
      </c>
      <c r="H88" s="3" t="s">
        <v>32</v>
      </c>
      <c r="I88" s="3" t="s">
        <v>37</v>
      </c>
      <c r="J88" s="3" t="s">
        <v>32</v>
      </c>
      <c r="K88" s="8">
        <v>45809</v>
      </c>
    </row>
    <row r="89" spans="1:11" ht="48">
      <c r="A89" s="5">
        <v>23</v>
      </c>
      <c r="B89" s="3">
        <v>623140</v>
      </c>
      <c r="C89" s="44" t="s">
        <v>90</v>
      </c>
      <c r="D89" s="3">
        <v>3</v>
      </c>
      <c r="E89" s="3" t="s">
        <v>32</v>
      </c>
      <c r="F89" s="33">
        <v>270</v>
      </c>
      <c r="G89" s="33">
        <v>270</v>
      </c>
      <c r="H89" s="3" t="s">
        <v>32</v>
      </c>
      <c r="I89" s="3" t="s">
        <v>37</v>
      </c>
      <c r="J89" s="3" t="s">
        <v>32</v>
      </c>
      <c r="K89" s="8">
        <v>45809</v>
      </c>
    </row>
    <row r="90" spans="1:11" ht="24">
      <c r="A90" s="5">
        <v>24</v>
      </c>
      <c r="B90" s="3">
        <v>285368</v>
      </c>
      <c r="C90" s="44" t="s">
        <v>91</v>
      </c>
      <c r="D90" s="3">
        <v>6</v>
      </c>
      <c r="E90" s="3" t="s">
        <v>32</v>
      </c>
      <c r="F90" s="33">
        <v>132</v>
      </c>
      <c r="G90" s="33">
        <v>132</v>
      </c>
      <c r="H90" s="3" t="s">
        <v>32</v>
      </c>
      <c r="I90" s="3" t="s">
        <v>37</v>
      </c>
      <c r="J90" s="3" t="s">
        <v>32</v>
      </c>
      <c r="K90" s="8">
        <v>45809</v>
      </c>
    </row>
    <row r="91" spans="1:11" ht="24">
      <c r="A91" s="5">
        <v>25</v>
      </c>
      <c r="B91" s="3">
        <v>477873</v>
      </c>
      <c r="C91" s="44" t="s">
        <v>92</v>
      </c>
      <c r="D91" s="3">
        <v>6</v>
      </c>
      <c r="E91" s="3" t="s">
        <v>32</v>
      </c>
      <c r="F91" s="33">
        <v>114</v>
      </c>
      <c r="G91" s="33">
        <v>114</v>
      </c>
      <c r="H91" s="3" t="s">
        <v>32</v>
      </c>
      <c r="I91" s="3" t="s">
        <v>37</v>
      </c>
      <c r="J91" s="3" t="s">
        <v>32</v>
      </c>
      <c r="K91" s="8">
        <v>45809</v>
      </c>
    </row>
    <row r="92" spans="1:11" ht="60">
      <c r="A92" s="5">
        <v>26</v>
      </c>
      <c r="B92" s="3">
        <v>219010</v>
      </c>
      <c r="C92" s="44" t="s">
        <v>93</v>
      </c>
      <c r="D92" s="3">
        <v>6</v>
      </c>
      <c r="E92" s="3" t="s">
        <v>32</v>
      </c>
      <c r="F92" s="33">
        <v>138</v>
      </c>
      <c r="G92" s="33">
        <v>138</v>
      </c>
      <c r="H92" s="3" t="s">
        <v>32</v>
      </c>
      <c r="I92" s="3" t="s">
        <v>37</v>
      </c>
      <c r="J92" s="3" t="s">
        <v>32</v>
      </c>
      <c r="K92" s="8">
        <v>45809</v>
      </c>
    </row>
    <row r="93" spans="1:11" ht="48">
      <c r="A93" s="5">
        <v>27</v>
      </c>
      <c r="B93" s="3">
        <v>339943</v>
      </c>
      <c r="C93" s="44" t="s">
        <v>94</v>
      </c>
      <c r="D93" s="3">
        <v>6</v>
      </c>
      <c r="E93" s="3" t="s">
        <v>32</v>
      </c>
      <c r="F93" s="33">
        <v>186</v>
      </c>
      <c r="G93" s="33">
        <v>186</v>
      </c>
      <c r="H93" s="3" t="s">
        <v>32</v>
      </c>
      <c r="I93" s="3" t="s">
        <v>37</v>
      </c>
      <c r="J93" s="3" t="s">
        <v>32</v>
      </c>
      <c r="K93" s="8">
        <v>45809</v>
      </c>
    </row>
    <row r="94" spans="1:11" ht="48">
      <c r="A94" s="5">
        <v>28</v>
      </c>
      <c r="B94" s="3">
        <v>339944</v>
      </c>
      <c r="C94" s="44" t="s">
        <v>95</v>
      </c>
      <c r="D94" s="3">
        <v>6</v>
      </c>
      <c r="E94" s="3" t="s">
        <v>32</v>
      </c>
      <c r="F94" s="33">
        <v>174</v>
      </c>
      <c r="G94" s="33">
        <v>174</v>
      </c>
      <c r="H94" s="3" t="s">
        <v>32</v>
      </c>
      <c r="I94" s="3" t="s">
        <v>37</v>
      </c>
      <c r="J94" s="3" t="s">
        <v>32</v>
      </c>
      <c r="K94" s="8">
        <v>45809</v>
      </c>
    </row>
    <row r="95" spans="1:11" ht="48">
      <c r="A95" s="5">
        <v>29</v>
      </c>
      <c r="B95" s="3">
        <v>464884</v>
      </c>
      <c r="C95" s="44" t="s">
        <v>96</v>
      </c>
      <c r="D95" s="3">
        <v>3</v>
      </c>
      <c r="E95" s="3" t="s">
        <v>32</v>
      </c>
      <c r="F95" s="33">
        <v>138</v>
      </c>
      <c r="G95" s="33">
        <v>138</v>
      </c>
      <c r="H95" s="3" t="s">
        <v>32</v>
      </c>
      <c r="I95" s="3" t="s">
        <v>37</v>
      </c>
      <c r="J95" s="3" t="s">
        <v>32</v>
      </c>
      <c r="K95" s="8">
        <v>45809</v>
      </c>
    </row>
    <row r="96" spans="1:11" ht="60">
      <c r="A96" s="5">
        <v>30</v>
      </c>
      <c r="B96" s="3">
        <v>332679</v>
      </c>
      <c r="C96" s="44" t="s">
        <v>97</v>
      </c>
      <c r="D96" s="3">
        <v>4</v>
      </c>
      <c r="E96" s="3" t="s">
        <v>32</v>
      </c>
      <c r="F96" s="33">
        <v>282</v>
      </c>
      <c r="G96" s="33">
        <v>282</v>
      </c>
      <c r="H96" s="3" t="s">
        <v>32</v>
      </c>
      <c r="I96" s="3" t="s">
        <v>37</v>
      </c>
      <c r="J96" s="3" t="s">
        <v>32</v>
      </c>
      <c r="K96" s="8">
        <v>45809</v>
      </c>
    </row>
    <row r="97" spans="1:11" ht="36">
      <c r="A97" s="5">
        <v>31</v>
      </c>
      <c r="B97" s="3">
        <v>399947</v>
      </c>
      <c r="C97" s="44" t="s">
        <v>98</v>
      </c>
      <c r="D97" s="3">
        <v>3</v>
      </c>
      <c r="E97" s="3" t="s">
        <v>32</v>
      </c>
      <c r="F97" s="33">
        <v>810</v>
      </c>
      <c r="G97" s="33">
        <v>810</v>
      </c>
      <c r="H97" s="3" t="s">
        <v>32</v>
      </c>
      <c r="I97" s="3" t="s">
        <v>37</v>
      </c>
      <c r="J97" s="3" t="s">
        <v>32</v>
      </c>
      <c r="K97" s="8">
        <v>45809</v>
      </c>
    </row>
    <row r="98" spans="1:11" ht="36">
      <c r="A98" s="5">
        <v>32</v>
      </c>
      <c r="B98" s="3">
        <v>343360</v>
      </c>
      <c r="C98" s="44" t="s">
        <v>99</v>
      </c>
      <c r="D98" s="3">
        <v>3</v>
      </c>
      <c r="E98" s="3" t="s">
        <v>32</v>
      </c>
      <c r="F98" s="33">
        <v>768</v>
      </c>
      <c r="G98" s="33">
        <v>768</v>
      </c>
      <c r="H98" s="3" t="s">
        <v>32</v>
      </c>
      <c r="I98" s="3" t="s">
        <v>37</v>
      </c>
      <c r="J98" s="3" t="s">
        <v>32</v>
      </c>
      <c r="K98" s="8">
        <v>45809</v>
      </c>
    </row>
    <row r="99" spans="1:11" ht="24">
      <c r="A99" s="5">
        <v>33</v>
      </c>
      <c r="B99" s="3">
        <v>441492</v>
      </c>
      <c r="C99" s="44" t="s">
        <v>100</v>
      </c>
      <c r="D99" s="3">
        <v>6</v>
      </c>
      <c r="E99" s="3" t="s">
        <v>32</v>
      </c>
      <c r="F99" s="33">
        <v>274</v>
      </c>
      <c r="G99" s="33">
        <v>274</v>
      </c>
      <c r="H99" s="3" t="s">
        <v>32</v>
      </c>
      <c r="I99" s="3" t="s">
        <v>37</v>
      </c>
      <c r="J99" s="3" t="s">
        <v>32</v>
      </c>
      <c r="K99" s="8">
        <v>45809</v>
      </c>
    </row>
    <row r="100" spans="1:11" ht="36">
      <c r="A100" s="5">
        <v>34</v>
      </c>
      <c r="B100" s="3">
        <v>607837</v>
      </c>
      <c r="C100" s="44" t="s">
        <v>101</v>
      </c>
      <c r="D100" s="3">
        <v>3</v>
      </c>
      <c r="E100" s="3" t="s">
        <v>32</v>
      </c>
      <c r="F100" s="33">
        <v>201</v>
      </c>
      <c r="G100" s="33">
        <v>201</v>
      </c>
      <c r="H100" s="3" t="s">
        <v>32</v>
      </c>
      <c r="I100" s="3" t="s">
        <v>37</v>
      </c>
      <c r="J100" s="3" t="s">
        <v>32</v>
      </c>
      <c r="K100" s="8">
        <v>45809</v>
      </c>
    </row>
    <row r="101" spans="1:11" ht="36">
      <c r="A101" s="5">
        <v>35</v>
      </c>
      <c r="B101" s="3">
        <v>609417</v>
      </c>
      <c r="C101" s="44" t="s">
        <v>102</v>
      </c>
      <c r="D101" s="3">
        <v>3</v>
      </c>
      <c r="E101" s="3" t="s">
        <v>32</v>
      </c>
      <c r="F101" s="33">
        <v>132</v>
      </c>
      <c r="G101" s="33">
        <v>132</v>
      </c>
      <c r="H101" s="3" t="s">
        <v>32</v>
      </c>
      <c r="I101" s="3" t="s">
        <v>37</v>
      </c>
      <c r="J101" s="3" t="s">
        <v>32</v>
      </c>
      <c r="K101" s="8">
        <v>45809</v>
      </c>
    </row>
    <row r="102" spans="1:11" ht="36">
      <c r="A102" s="5">
        <v>36</v>
      </c>
      <c r="B102" s="3">
        <v>222505</v>
      </c>
      <c r="C102" s="44" t="s">
        <v>103</v>
      </c>
      <c r="D102" s="3">
        <v>3</v>
      </c>
      <c r="E102" s="3" t="s">
        <v>32</v>
      </c>
      <c r="F102" s="33">
        <v>156</v>
      </c>
      <c r="G102" s="33">
        <v>156</v>
      </c>
      <c r="H102" s="3" t="s">
        <v>32</v>
      </c>
      <c r="I102" s="3" t="s">
        <v>37</v>
      </c>
      <c r="J102" s="3" t="s">
        <v>32</v>
      </c>
      <c r="K102" s="8">
        <v>45809</v>
      </c>
    </row>
    <row r="103" spans="1:11" ht="24">
      <c r="A103" s="5">
        <v>37</v>
      </c>
      <c r="B103" s="3">
        <v>473265</v>
      </c>
      <c r="C103" s="44" t="s">
        <v>104</v>
      </c>
      <c r="D103" s="3">
        <v>3</v>
      </c>
      <c r="E103" s="3" t="s">
        <v>32</v>
      </c>
      <c r="F103" s="33">
        <v>174</v>
      </c>
      <c r="G103" s="33">
        <v>174</v>
      </c>
      <c r="H103" s="3" t="s">
        <v>32</v>
      </c>
      <c r="I103" s="3" t="s">
        <v>37</v>
      </c>
      <c r="J103" s="3" t="s">
        <v>32</v>
      </c>
      <c r="K103" s="8">
        <v>45809</v>
      </c>
    </row>
    <row r="104" spans="1:11" ht="14.65" customHeight="1">
      <c r="A104" s="5">
        <v>38</v>
      </c>
      <c r="B104" s="3">
        <v>346567</v>
      </c>
      <c r="C104" s="44" t="s">
        <v>105</v>
      </c>
      <c r="D104" s="3">
        <v>300</v>
      </c>
      <c r="E104" s="3" t="s">
        <v>32</v>
      </c>
      <c r="F104" s="33">
        <v>1500</v>
      </c>
      <c r="G104" s="33">
        <v>1500</v>
      </c>
      <c r="H104" s="3" t="s">
        <v>32</v>
      </c>
      <c r="I104" s="3" t="s">
        <v>37</v>
      </c>
      <c r="J104" s="3" t="s">
        <v>32</v>
      </c>
      <c r="K104" s="8">
        <v>45809</v>
      </c>
    </row>
    <row r="105" spans="1:11" ht="76.349999999999994" customHeight="1">
      <c r="A105" s="5">
        <v>39</v>
      </c>
      <c r="B105" s="3">
        <v>455619</v>
      </c>
      <c r="C105" s="32" t="s">
        <v>106</v>
      </c>
      <c r="D105" s="3">
        <v>3</v>
      </c>
      <c r="E105" s="3" t="s">
        <v>32</v>
      </c>
      <c r="F105" s="33">
        <f>87.9*3</f>
        <v>263.70000000000005</v>
      </c>
      <c r="G105" s="33">
        <f>F105</f>
        <v>263.70000000000005</v>
      </c>
      <c r="H105" s="3" t="s">
        <v>32</v>
      </c>
      <c r="I105" s="3" t="s">
        <v>37</v>
      </c>
      <c r="J105" s="3" t="s">
        <v>32</v>
      </c>
      <c r="K105" s="8">
        <v>45809</v>
      </c>
    </row>
    <row r="106" spans="1:11" ht="77.099999999999994" customHeight="1">
      <c r="A106" s="5">
        <v>40</v>
      </c>
      <c r="B106" s="3">
        <v>455619</v>
      </c>
      <c r="C106" s="32" t="s">
        <v>107</v>
      </c>
      <c r="D106" s="3">
        <v>3</v>
      </c>
      <c r="E106" s="3" t="s">
        <v>32</v>
      </c>
      <c r="F106" s="33">
        <f>118.2*3</f>
        <v>354.6</v>
      </c>
      <c r="G106" s="33">
        <f>F106</f>
        <v>354.6</v>
      </c>
      <c r="H106" s="3" t="s">
        <v>32</v>
      </c>
      <c r="I106" s="3" t="s">
        <v>37</v>
      </c>
      <c r="J106" s="3" t="s">
        <v>32</v>
      </c>
      <c r="K106" s="8">
        <v>45809</v>
      </c>
    </row>
    <row r="107" spans="1:11" ht="76.349999999999994" customHeight="1">
      <c r="A107" s="5">
        <v>41</v>
      </c>
      <c r="B107" s="3">
        <v>455619</v>
      </c>
      <c r="C107" s="32" t="s">
        <v>108</v>
      </c>
      <c r="D107" s="3">
        <v>6</v>
      </c>
      <c r="E107" s="3" t="s">
        <v>32</v>
      </c>
      <c r="F107" s="33">
        <v>552</v>
      </c>
      <c r="G107" s="33">
        <v>552</v>
      </c>
      <c r="H107" s="3" t="s">
        <v>32</v>
      </c>
      <c r="I107" s="3" t="s">
        <v>37</v>
      </c>
      <c r="J107" s="3" t="s">
        <v>32</v>
      </c>
      <c r="K107" s="8">
        <v>45809</v>
      </c>
    </row>
    <row r="108" spans="1:11" ht="24">
      <c r="A108" s="5">
        <v>42</v>
      </c>
      <c r="B108" s="3">
        <v>426094</v>
      </c>
      <c r="C108" s="44" t="s">
        <v>109</v>
      </c>
      <c r="D108" s="3">
        <v>9</v>
      </c>
      <c r="E108" s="3" t="s">
        <v>32</v>
      </c>
      <c r="F108" s="33">
        <v>324</v>
      </c>
      <c r="G108" s="33">
        <v>324</v>
      </c>
      <c r="H108" s="3" t="s">
        <v>32</v>
      </c>
      <c r="I108" s="3" t="s">
        <v>37</v>
      </c>
      <c r="J108" s="3" t="s">
        <v>32</v>
      </c>
      <c r="K108" s="8">
        <v>45809</v>
      </c>
    </row>
    <row r="109" spans="1:11" ht="36">
      <c r="A109" s="5">
        <v>43</v>
      </c>
      <c r="B109" s="3">
        <v>473265</v>
      </c>
      <c r="C109" s="44" t="s">
        <v>110</v>
      </c>
      <c r="D109" s="3">
        <v>9</v>
      </c>
      <c r="E109" s="3" t="s">
        <v>32</v>
      </c>
      <c r="F109" s="33">
        <v>81</v>
      </c>
      <c r="G109" s="33">
        <v>81</v>
      </c>
      <c r="H109" s="3" t="s">
        <v>32</v>
      </c>
      <c r="I109" s="3" t="s">
        <v>37</v>
      </c>
      <c r="J109" s="3" t="s">
        <v>32</v>
      </c>
      <c r="K109" s="8">
        <v>45809</v>
      </c>
    </row>
    <row r="110" spans="1:11" ht="24">
      <c r="A110" s="5">
        <v>44</v>
      </c>
      <c r="B110" s="3">
        <v>328569</v>
      </c>
      <c r="C110" s="44" t="s">
        <v>111</v>
      </c>
      <c r="D110" s="3">
        <v>3</v>
      </c>
      <c r="E110" s="3" t="s">
        <v>32</v>
      </c>
      <c r="F110" s="33">
        <v>90</v>
      </c>
      <c r="G110" s="33">
        <v>90</v>
      </c>
      <c r="H110" s="3" t="s">
        <v>32</v>
      </c>
      <c r="I110" s="3" t="s">
        <v>37</v>
      </c>
      <c r="J110" s="3" t="s">
        <v>32</v>
      </c>
      <c r="K110" s="8">
        <v>45809</v>
      </c>
    </row>
    <row r="111" spans="1:11" ht="48">
      <c r="A111" s="5">
        <v>45</v>
      </c>
      <c r="B111" s="3">
        <v>623140</v>
      </c>
      <c r="C111" s="44" t="s">
        <v>112</v>
      </c>
      <c r="D111" s="3">
        <v>3</v>
      </c>
      <c r="E111" s="3" t="s">
        <v>32</v>
      </c>
      <c r="F111" s="33">
        <v>825</v>
      </c>
      <c r="G111" s="33">
        <v>825</v>
      </c>
      <c r="H111" s="3" t="s">
        <v>32</v>
      </c>
      <c r="I111" s="3" t="s">
        <v>37</v>
      </c>
      <c r="J111" s="3" t="s">
        <v>32</v>
      </c>
      <c r="K111" s="8">
        <v>45809</v>
      </c>
    </row>
    <row r="112" spans="1:11" ht="36">
      <c r="A112" s="5">
        <v>46</v>
      </c>
      <c r="B112" s="3">
        <v>623405</v>
      </c>
      <c r="C112" s="44" t="s">
        <v>113</v>
      </c>
      <c r="D112" s="3">
        <v>6</v>
      </c>
      <c r="E112" s="3" t="s">
        <v>32</v>
      </c>
      <c r="F112" s="33">
        <v>108</v>
      </c>
      <c r="G112" s="33">
        <v>108</v>
      </c>
      <c r="H112" s="3" t="s">
        <v>32</v>
      </c>
      <c r="I112" s="3" t="s">
        <v>37</v>
      </c>
      <c r="J112" s="3" t="s">
        <v>32</v>
      </c>
      <c r="K112" s="8">
        <v>45809</v>
      </c>
    </row>
    <row r="113" spans="1:11" ht="48">
      <c r="A113" s="5">
        <v>47</v>
      </c>
      <c r="B113" s="3">
        <v>395163</v>
      </c>
      <c r="C113" s="44" t="s">
        <v>114</v>
      </c>
      <c r="D113" s="3">
        <v>6</v>
      </c>
      <c r="E113" s="3" t="s">
        <v>32</v>
      </c>
      <c r="F113" s="33">
        <v>36</v>
      </c>
      <c r="G113" s="33">
        <v>36</v>
      </c>
      <c r="H113" s="3" t="s">
        <v>32</v>
      </c>
      <c r="I113" s="3" t="s">
        <v>37</v>
      </c>
      <c r="J113" s="3" t="s">
        <v>32</v>
      </c>
      <c r="K113" s="8">
        <v>45809</v>
      </c>
    </row>
    <row r="114" spans="1:11" ht="36">
      <c r="A114" s="5">
        <v>48</v>
      </c>
      <c r="B114" s="3">
        <v>616940</v>
      </c>
      <c r="C114" s="44" t="s">
        <v>115</v>
      </c>
      <c r="D114" s="3">
        <v>6</v>
      </c>
      <c r="E114" s="3" t="s">
        <v>32</v>
      </c>
      <c r="F114" s="33">
        <v>309</v>
      </c>
      <c r="G114" s="33">
        <v>309</v>
      </c>
      <c r="H114" s="3" t="s">
        <v>32</v>
      </c>
      <c r="I114" s="3" t="s">
        <v>37</v>
      </c>
      <c r="J114" s="3" t="s">
        <v>32</v>
      </c>
      <c r="K114" s="8">
        <v>45809</v>
      </c>
    </row>
    <row r="115" spans="1:11" ht="36">
      <c r="A115" s="5">
        <v>49</v>
      </c>
      <c r="B115" s="3">
        <v>261597</v>
      </c>
      <c r="C115" s="44" t="s">
        <v>116</v>
      </c>
      <c r="D115" s="3">
        <v>3</v>
      </c>
      <c r="E115" s="3" t="s">
        <v>32</v>
      </c>
      <c r="F115" s="33">
        <v>66</v>
      </c>
      <c r="G115" s="33">
        <v>66</v>
      </c>
      <c r="H115" s="3" t="s">
        <v>32</v>
      </c>
      <c r="I115" s="3" t="s">
        <v>37</v>
      </c>
      <c r="J115" s="3" t="s">
        <v>32</v>
      </c>
      <c r="K115" s="8">
        <v>45809</v>
      </c>
    </row>
    <row r="116" spans="1:11" ht="36">
      <c r="A116" s="5">
        <v>50</v>
      </c>
      <c r="B116" s="3">
        <v>481400</v>
      </c>
      <c r="C116" s="44" t="s">
        <v>117</v>
      </c>
      <c r="D116" s="3">
        <v>6</v>
      </c>
      <c r="E116" s="3" t="s">
        <v>32</v>
      </c>
      <c r="F116" s="33">
        <v>84</v>
      </c>
      <c r="G116" s="33">
        <v>84</v>
      </c>
      <c r="H116" s="3" t="s">
        <v>32</v>
      </c>
      <c r="I116" s="3" t="s">
        <v>37</v>
      </c>
      <c r="J116" s="3" t="s">
        <v>32</v>
      </c>
      <c r="K116" s="8">
        <v>45809</v>
      </c>
    </row>
    <row r="117" spans="1:11" ht="72">
      <c r="A117" s="5">
        <v>51</v>
      </c>
      <c r="B117" s="3">
        <v>618307</v>
      </c>
      <c r="C117" s="44" t="s">
        <v>118</v>
      </c>
      <c r="D117" s="3">
        <v>100</v>
      </c>
      <c r="E117" s="3" t="s">
        <v>32</v>
      </c>
      <c r="F117" s="33">
        <v>430</v>
      </c>
      <c r="G117" s="33">
        <v>430</v>
      </c>
      <c r="H117" s="3" t="s">
        <v>32</v>
      </c>
      <c r="I117" s="3" t="s">
        <v>37</v>
      </c>
      <c r="J117" s="3" t="s">
        <v>32</v>
      </c>
      <c r="K117" s="8">
        <v>45809</v>
      </c>
    </row>
    <row r="118" spans="1:11" ht="36">
      <c r="A118" s="5">
        <v>52</v>
      </c>
      <c r="B118" s="3">
        <v>283234</v>
      </c>
      <c r="C118" s="44" t="s">
        <v>119</v>
      </c>
      <c r="D118" s="3">
        <v>6</v>
      </c>
      <c r="E118" s="3" t="s">
        <v>32</v>
      </c>
      <c r="F118" s="33">
        <v>44.58</v>
      </c>
      <c r="G118" s="33">
        <v>44.58</v>
      </c>
      <c r="H118" s="3" t="s">
        <v>32</v>
      </c>
      <c r="I118" s="3" t="s">
        <v>37</v>
      </c>
      <c r="J118" s="3" t="s">
        <v>32</v>
      </c>
      <c r="K118" s="8">
        <v>45809</v>
      </c>
    </row>
    <row r="119" spans="1:11" ht="36">
      <c r="A119" s="5">
        <v>53</v>
      </c>
      <c r="B119" s="3">
        <v>278031</v>
      </c>
      <c r="C119" s="44" t="s">
        <v>120</v>
      </c>
      <c r="D119" s="3">
        <v>6</v>
      </c>
      <c r="E119" s="3" t="s">
        <v>32</v>
      </c>
      <c r="F119" s="33">
        <v>82.98</v>
      </c>
      <c r="G119" s="33">
        <v>82.98</v>
      </c>
      <c r="H119" s="3" t="s">
        <v>32</v>
      </c>
      <c r="I119" s="3" t="s">
        <v>37</v>
      </c>
      <c r="J119" s="3" t="s">
        <v>32</v>
      </c>
      <c r="K119" s="8">
        <v>45809</v>
      </c>
    </row>
    <row r="120" spans="1:11" ht="36">
      <c r="A120" s="5">
        <v>54</v>
      </c>
      <c r="B120" s="3">
        <v>444499</v>
      </c>
      <c r="C120" s="44" t="s">
        <v>121</v>
      </c>
      <c r="D120" s="3">
        <v>6</v>
      </c>
      <c r="E120" s="3" t="s">
        <v>32</v>
      </c>
      <c r="F120" s="33">
        <v>216</v>
      </c>
      <c r="G120" s="33">
        <v>216</v>
      </c>
      <c r="H120" s="3" t="s">
        <v>32</v>
      </c>
      <c r="I120" s="3" t="s">
        <v>37</v>
      </c>
      <c r="J120" s="3" t="s">
        <v>32</v>
      </c>
      <c r="K120" s="8">
        <v>45809</v>
      </c>
    </row>
    <row r="121" spans="1:11" ht="24">
      <c r="A121" s="5">
        <v>55</v>
      </c>
      <c r="B121" s="3">
        <v>424328</v>
      </c>
      <c r="C121" s="44" t="s">
        <v>122</v>
      </c>
      <c r="D121" s="3">
        <v>9</v>
      </c>
      <c r="E121" s="3" t="s">
        <v>32</v>
      </c>
      <c r="F121" s="33">
        <v>111.33</v>
      </c>
      <c r="G121" s="33">
        <v>111.33</v>
      </c>
      <c r="H121" s="3" t="s">
        <v>32</v>
      </c>
      <c r="I121" s="3" t="s">
        <v>37</v>
      </c>
      <c r="J121" s="3" t="s">
        <v>32</v>
      </c>
      <c r="K121" s="8">
        <v>45809</v>
      </c>
    </row>
    <row r="122" spans="1:11" ht="72">
      <c r="A122" s="5">
        <v>56</v>
      </c>
      <c r="B122" s="3">
        <v>260659</v>
      </c>
      <c r="C122" s="44" t="s">
        <v>123</v>
      </c>
      <c r="D122" s="3">
        <v>9</v>
      </c>
      <c r="E122" s="3" t="s">
        <v>32</v>
      </c>
      <c r="F122" s="33">
        <v>45</v>
      </c>
      <c r="G122" s="33">
        <v>45</v>
      </c>
      <c r="H122" s="3" t="s">
        <v>32</v>
      </c>
      <c r="I122" s="3" t="s">
        <v>37</v>
      </c>
      <c r="J122" s="3" t="s">
        <v>32</v>
      </c>
      <c r="K122" s="8">
        <v>45809</v>
      </c>
    </row>
    <row r="123" spans="1:11" ht="72">
      <c r="A123" s="5">
        <v>57</v>
      </c>
      <c r="B123" s="3">
        <v>320839</v>
      </c>
      <c r="C123" s="44" t="s">
        <v>124</v>
      </c>
      <c r="D123" s="3">
        <v>9</v>
      </c>
      <c r="E123" s="3" t="s">
        <v>32</v>
      </c>
      <c r="F123" s="33">
        <v>89.1</v>
      </c>
      <c r="G123" s="33">
        <v>89.1</v>
      </c>
      <c r="H123" s="3" t="s">
        <v>32</v>
      </c>
      <c r="I123" s="3" t="s">
        <v>37</v>
      </c>
      <c r="J123" s="3" t="s">
        <v>32</v>
      </c>
      <c r="K123" s="8">
        <v>45809</v>
      </c>
    </row>
    <row r="124" spans="1:11" ht="36">
      <c r="A124" s="5">
        <v>58</v>
      </c>
      <c r="B124" s="3">
        <v>619799</v>
      </c>
      <c r="C124" s="44" t="s">
        <v>125</v>
      </c>
      <c r="D124" s="3">
        <v>9</v>
      </c>
      <c r="E124" s="3" t="s">
        <v>32</v>
      </c>
      <c r="F124" s="33">
        <v>135</v>
      </c>
      <c r="G124" s="33">
        <v>135</v>
      </c>
      <c r="H124" s="3" t="s">
        <v>32</v>
      </c>
      <c r="I124" s="3" t="s">
        <v>37</v>
      </c>
      <c r="J124" s="3" t="s">
        <v>32</v>
      </c>
      <c r="K124" s="8">
        <v>45809</v>
      </c>
    </row>
    <row r="125" spans="1:11" ht="48">
      <c r="A125" s="5">
        <v>59</v>
      </c>
      <c r="B125" s="3">
        <v>416056</v>
      </c>
      <c r="C125" s="44" t="s">
        <v>126</v>
      </c>
      <c r="D125" s="3">
        <v>6</v>
      </c>
      <c r="E125" s="3" t="s">
        <v>32</v>
      </c>
      <c r="F125" s="33">
        <v>402</v>
      </c>
      <c r="G125" s="33">
        <v>402</v>
      </c>
      <c r="H125" s="3" t="s">
        <v>32</v>
      </c>
      <c r="I125" s="3" t="s">
        <v>37</v>
      </c>
      <c r="J125" s="3" t="s">
        <v>32</v>
      </c>
      <c r="K125" s="8">
        <v>45809</v>
      </c>
    </row>
    <row r="126" spans="1:11" ht="24">
      <c r="A126" s="5">
        <v>60</v>
      </c>
      <c r="B126" s="3">
        <v>338807</v>
      </c>
      <c r="C126" s="44" t="s">
        <v>127</v>
      </c>
      <c r="D126" s="3">
        <v>9</v>
      </c>
      <c r="E126" s="3" t="s">
        <v>32</v>
      </c>
      <c r="F126" s="33">
        <v>165.87</v>
      </c>
      <c r="G126" s="33">
        <v>165.87</v>
      </c>
      <c r="H126" s="3" t="s">
        <v>32</v>
      </c>
      <c r="I126" s="3" t="s">
        <v>37</v>
      </c>
      <c r="J126" s="3" t="s">
        <v>32</v>
      </c>
      <c r="K126" s="8">
        <v>45809</v>
      </c>
    </row>
    <row r="127" spans="1:11" ht="24">
      <c r="A127" s="5">
        <v>61</v>
      </c>
      <c r="B127" s="3">
        <v>486192</v>
      </c>
      <c r="C127" s="44" t="s">
        <v>128</v>
      </c>
      <c r="D127" s="3">
        <v>6</v>
      </c>
      <c r="E127" s="3" t="s">
        <v>32</v>
      </c>
      <c r="F127" s="33">
        <v>481.98</v>
      </c>
      <c r="G127" s="33">
        <v>481.98</v>
      </c>
      <c r="H127" s="3" t="s">
        <v>32</v>
      </c>
      <c r="I127" s="3" t="s">
        <v>37</v>
      </c>
      <c r="J127" s="3" t="s">
        <v>32</v>
      </c>
      <c r="K127" s="8">
        <v>45809</v>
      </c>
    </row>
    <row r="128" spans="1:11" ht="36">
      <c r="A128" s="5">
        <v>62</v>
      </c>
      <c r="B128" s="3">
        <v>299575</v>
      </c>
      <c r="C128" s="44" t="s">
        <v>129</v>
      </c>
      <c r="D128" s="3">
        <v>6</v>
      </c>
      <c r="E128" s="3" t="s">
        <v>32</v>
      </c>
      <c r="F128" s="33">
        <v>151.80000000000001</v>
      </c>
      <c r="G128" s="33">
        <v>151.80000000000001</v>
      </c>
      <c r="H128" s="3" t="s">
        <v>32</v>
      </c>
      <c r="I128" s="3" t="s">
        <v>37</v>
      </c>
      <c r="J128" s="3" t="s">
        <v>32</v>
      </c>
      <c r="K128" s="8">
        <v>45809</v>
      </c>
    </row>
    <row r="129" spans="1:11" ht="36">
      <c r="A129" s="5">
        <v>63</v>
      </c>
      <c r="B129" s="3">
        <v>299575</v>
      </c>
      <c r="C129" s="44" t="s">
        <v>130</v>
      </c>
      <c r="D129" s="3">
        <v>6</v>
      </c>
      <c r="E129" s="3" t="s">
        <v>32</v>
      </c>
      <c r="F129" s="33">
        <v>199.68</v>
      </c>
      <c r="G129" s="33">
        <v>199.68</v>
      </c>
      <c r="H129" s="3" t="s">
        <v>32</v>
      </c>
      <c r="I129" s="3" t="s">
        <v>37</v>
      </c>
      <c r="J129" s="3" t="s">
        <v>32</v>
      </c>
      <c r="K129" s="8">
        <v>45809</v>
      </c>
    </row>
    <row r="130" spans="1:11" ht="36">
      <c r="A130" s="5">
        <v>64</v>
      </c>
      <c r="B130" s="3">
        <v>283233</v>
      </c>
      <c r="C130" s="44" t="s">
        <v>131</v>
      </c>
      <c r="D130" s="3">
        <v>6</v>
      </c>
      <c r="E130" s="3" t="s">
        <v>32</v>
      </c>
      <c r="F130" s="33">
        <v>290.7</v>
      </c>
      <c r="G130" s="33">
        <v>290.7</v>
      </c>
      <c r="H130" s="3" t="s">
        <v>32</v>
      </c>
      <c r="I130" s="3" t="s">
        <v>37</v>
      </c>
      <c r="J130" s="3" t="s">
        <v>32</v>
      </c>
      <c r="K130" s="8">
        <v>45809</v>
      </c>
    </row>
    <row r="131" spans="1:11" ht="48">
      <c r="A131" s="5">
        <v>65</v>
      </c>
      <c r="B131" s="3">
        <v>397184</v>
      </c>
      <c r="C131" s="44" t="s">
        <v>132</v>
      </c>
      <c r="D131" s="3">
        <v>6</v>
      </c>
      <c r="E131" s="3" t="s">
        <v>32</v>
      </c>
      <c r="F131" s="33">
        <v>756</v>
      </c>
      <c r="G131" s="33">
        <v>756</v>
      </c>
      <c r="H131" s="3" t="s">
        <v>32</v>
      </c>
      <c r="I131" s="3" t="s">
        <v>37</v>
      </c>
      <c r="J131" s="3" t="s">
        <v>32</v>
      </c>
      <c r="K131" s="8">
        <v>45809</v>
      </c>
    </row>
    <row r="132" spans="1:11" ht="48">
      <c r="A132" s="5">
        <v>66</v>
      </c>
      <c r="B132" s="3">
        <v>443737</v>
      </c>
      <c r="C132" s="44" t="s">
        <v>133</v>
      </c>
      <c r="D132" s="3">
        <v>6</v>
      </c>
      <c r="E132" s="3" t="s">
        <v>32</v>
      </c>
      <c r="F132" s="33">
        <v>420</v>
      </c>
      <c r="G132" s="33">
        <v>420</v>
      </c>
      <c r="H132" s="3" t="s">
        <v>32</v>
      </c>
      <c r="I132" s="3" t="s">
        <v>37</v>
      </c>
      <c r="J132" s="3" t="s">
        <v>32</v>
      </c>
      <c r="K132" s="8">
        <v>45809</v>
      </c>
    </row>
    <row r="133" spans="1:11" ht="36">
      <c r="A133" s="5">
        <v>67</v>
      </c>
      <c r="B133" s="3">
        <v>615675</v>
      </c>
      <c r="C133" s="44" t="s">
        <v>134</v>
      </c>
      <c r="D133" s="3">
        <v>6</v>
      </c>
      <c r="E133" s="3" t="s">
        <v>32</v>
      </c>
      <c r="F133" s="33">
        <v>221.4</v>
      </c>
      <c r="G133" s="33">
        <v>221.4</v>
      </c>
      <c r="H133" s="3" t="s">
        <v>32</v>
      </c>
      <c r="I133" s="3" t="s">
        <v>37</v>
      </c>
      <c r="J133" s="3" t="s">
        <v>32</v>
      </c>
      <c r="K133" s="8">
        <v>45809</v>
      </c>
    </row>
    <row r="134" spans="1:11" ht="36">
      <c r="A134" s="5">
        <v>68</v>
      </c>
      <c r="B134" s="3">
        <v>282919</v>
      </c>
      <c r="C134" s="44" t="s">
        <v>135</v>
      </c>
      <c r="D134" s="3">
        <v>6</v>
      </c>
      <c r="E134" s="3" t="s">
        <v>32</v>
      </c>
      <c r="F134" s="33">
        <v>130.80000000000001</v>
      </c>
      <c r="G134" s="33">
        <v>130.80000000000001</v>
      </c>
      <c r="H134" s="3" t="s">
        <v>32</v>
      </c>
      <c r="I134" s="3" t="s">
        <v>37</v>
      </c>
      <c r="J134" s="3" t="s">
        <v>32</v>
      </c>
      <c r="K134" s="8">
        <v>45809</v>
      </c>
    </row>
    <row r="135" spans="1:11" ht="36">
      <c r="A135" s="5">
        <v>69</v>
      </c>
      <c r="B135" s="3">
        <v>287637</v>
      </c>
      <c r="C135" s="44" t="s">
        <v>136</v>
      </c>
      <c r="D135" s="3">
        <v>200</v>
      </c>
      <c r="E135" s="3" t="s">
        <v>32</v>
      </c>
      <c r="F135" s="33">
        <v>440</v>
      </c>
      <c r="G135" s="33">
        <v>440</v>
      </c>
      <c r="H135" s="3" t="s">
        <v>32</v>
      </c>
      <c r="I135" s="3" t="s">
        <v>37</v>
      </c>
      <c r="J135" s="3" t="s">
        <v>32</v>
      </c>
      <c r="K135" s="8">
        <v>45809</v>
      </c>
    </row>
    <row r="136" spans="1:11" ht="60">
      <c r="A136" s="5">
        <v>70</v>
      </c>
      <c r="B136" s="3">
        <v>464854</v>
      </c>
      <c r="C136" s="44" t="s">
        <v>137</v>
      </c>
      <c r="D136" s="3">
        <v>6</v>
      </c>
      <c r="E136" s="3" t="s">
        <v>32</v>
      </c>
      <c r="F136" s="33">
        <v>46.2</v>
      </c>
      <c r="G136" s="33">
        <v>46.2</v>
      </c>
      <c r="H136" s="3" t="s">
        <v>32</v>
      </c>
      <c r="I136" s="3" t="s">
        <v>37</v>
      </c>
      <c r="J136" s="3" t="s">
        <v>32</v>
      </c>
      <c r="K136" s="8">
        <v>45809</v>
      </c>
    </row>
    <row r="137" spans="1:11" ht="24">
      <c r="A137" s="5">
        <v>71</v>
      </c>
      <c r="B137" s="3">
        <v>443823</v>
      </c>
      <c r="C137" s="44" t="s">
        <v>138</v>
      </c>
      <c r="D137" s="3">
        <v>200</v>
      </c>
      <c r="E137" s="3" t="s">
        <v>32</v>
      </c>
      <c r="F137" s="33">
        <v>1240</v>
      </c>
      <c r="G137" s="33">
        <v>1240</v>
      </c>
      <c r="H137" s="3" t="s">
        <v>32</v>
      </c>
      <c r="I137" s="3" t="s">
        <v>37</v>
      </c>
      <c r="J137" s="3" t="s">
        <v>32</v>
      </c>
      <c r="K137" s="8">
        <v>45809</v>
      </c>
    </row>
    <row r="138" spans="1:11" ht="36">
      <c r="A138" s="5">
        <v>72</v>
      </c>
      <c r="B138" s="3">
        <v>441331</v>
      </c>
      <c r="C138" s="44" t="s">
        <v>139</v>
      </c>
      <c r="D138" s="3">
        <v>6</v>
      </c>
      <c r="E138" s="3" t="s">
        <v>32</v>
      </c>
      <c r="F138" s="33">
        <v>53.4</v>
      </c>
      <c r="G138" s="33">
        <v>53.4</v>
      </c>
      <c r="H138" s="3" t="s">
        <v>32</v>
      </c>
      <c r="I138" s="3" t="s">
        <v>37</v>
      </c>
      <c r="J138" s="3" t="s">
        <v>32</v>
      </c>
      <c r="K138" s="8">
        <v>45809</v>
      </c>
    </row>
    <row r="139" spans="1:11" ht="72">
      <c r="A139" s="5">
        <v>73</v>
      </c>
      <c r="B139" s="3">
        <v>339435</v>
      </c>
      <c r="C139" s="44" t="s">
        <v>140</v>
      </c>
      <c r="D139" s="3">
        <v>6</v>
      </c>
      <c r="E139" s="3" t="s">
        <v>32</v>
      </c>
      <c r="F139" s="33">
        <v>567</v>
      </c>
      <c r="G139" s="33">
        <v>567</v>
      </c>
      <c r="H139" s="3" t="s">
        <v>32</v>
      </c>
      <c r="I139" s="3" t="s">
        <v>37</v>
      </c>
      <c r="J139" s="3" t="s">
        <v>32</v>
      </c>
      <c r="K139" s="8">
        <v>45809</v>
      </c>
    </row>
    <row r="140" spans="1:11">
      <c r="A140" s="5">
        <v>74</v>
      </c>
      <c r="B140" s="5">
        <v>264922</v>
      </c>
      <c r="C140" s="45" t="s">
        <v>141</v>
      </c>
      <c r="D140" s="5">
        <v>1</v>
      </c>
      <c r="E140" s="3" t="s">
        <v>32</v>
      </c>
      <c r="F140" s="33">
        <v>44.9</v>
      </c>
      <c r="G140" s="33">
        <v>44.9</v>
      </c>
      <c r="H140" s="3" t="s">
        <v>32</v>
      </c>
      <c r="I140" s="3" t="s">
        <v>37</v>
      </c>
      <c r="J140" s="3" t="s">
        <v>32</v>
      </c>
      <c r="K140" s="8">
        <v>45809</v>
      </c>
    </row>
    <row r="141" spans="1:11">
      <c r="A141" s="5">
        <v>75</v>
      </c>
      <c r="B141" s="5">
        <v>601335</v>
      </c>
      <c r="C141" s="45" t="s">
        <v>142</v>
      </c>
      <c r="D141" s="5">
        <v>2</v>
      </c>
      <c r="E141" s="3" t="s">
        <v>32</v>
      </c>
      <c r="F141" s="33">
        <v>163.9</v>
      </c>
      <c r="G141" s="33">
        <v>163.9</v>
      </c>
      <c r="H141" s="3" t="s">
        <v>32</v>
      </c>
      <c r="I141" s="3" t="s">
        <v>37</v>
      </c>
      <c r="J141" s="3" t="s">
        <v>32</v>
      </c>
      <c r="K141" s="8">
        <v>45809</v>
      </c>
    </row>
    <row r="142" spans="1:11">
      <c r="A142" s="5">
        <v>76</v>
      </c>
      <c r="B142" s="5">
        <v>441770</v>
      </c>
      <c r="C142" s="45" t="s">
        <v>142</v>
      </c>
      <c r="D142" s="5">
        <v>2</v>
      </c>
      <c r="E142" s="3" t="s">
        <v>32</v>
      </c>
      <c r="F142" s="33">
        <v>90.6</v>
      </c>
      <c r="G142" s="33">
        <v>90.6</v>
      </c>
      <c r="H142" s="3" t="s">
        <v>32</v>
      </c>
      <c r="I142" s="3" t="s">
        <v>37</v>
      </c>
      <c r="J142" s="3" t="s">
        <v>32</v>
      </c>
      <c r="K142" s="8">
        <v>45809</v>
      </c>
    </row>
    <row r="143" spans="1:11">
      <c r="A143" s="5">
        <v>77</v>
      </c>
      <c r="B143" s="5">
        <v>311040</v>
      </c>
      <c r="C143" s="45" t="s">
        <v>143</v>
      </c>
      <c r="D143" s="5">
        <v>10</v>
      </c>
      <c r="E143" s="3" t="s">
        <v>32</v>
      </c>
      <c r="F143" s="33">
        <v>570</v>
      </c>
      <c r="G143" s="33">
        <v>570</v>
      </c>
      <c r="H143" s="3" t="s">
        <v>32</v>
      </c>
      <c r="I143" s="3" t="s">
        <v>37</v>
      </c>
      <c r="J143" s="3" t="s">
        <v>32</v>
      </c>
      <c r="K143" s="8">
        <v>45809</v>
      </c>
    </row>
    <row r="144" spans="1:11">
      <c r="A144" s="5">
        <v>78</v>
      </c>
      <c r="B144" s="5">
        <v>622242</v>
      </c>
      <c r="C144" s="45" t="s">
        <v>144</v>
      </c>
      <c r="D144" s="5">
        <v>1</v>
      </c>
      <c r="E144" s="3" t="s">
        <v>32</v>
      </c>
      <c r="F144" s="33">
        <v>85.62</v>
      </c>
      <c r="G144" s="33">
        <v>85.62</v>
      </c>
      <c r="H144" s="3" t="s">
        <v>32</v>
      </c>
      <c r="I144" s="3" t="s">
        <v>37</v>
      </c>
      <c r="J144" s="3" t="s">
        <v>32</v>
      </c>
      <c r="K144" s="8">
        <v>45809</v>
      </c>
    </row>
    <row r="145" spans="1:11">
      <c r="A145" s="5">
        <v>79</v>
      </c>
      <c r="B145" s="5">
        <v>622378</v>
      </c>
      <c r="C145" s="45" t="s">
        <v>145</v>
      </c>
      <c r="D145" s="5">
        <v>1</v>
      </c>
      <c r="E145" s="3" t="s">
        <v>32</v>
      </c>
      <c r="F145" s="33">
        <v>28.44</v>
      </c>
      <c r="G145" s="33">
        <v>28.44</v>
      </c>
      <c r="H145" s="3" t="s">
        <v>32</v>
      </c>
      <c r="I145" s="3" t="s">
        <v>37</v>
      </c>
      <c r="J145" s="3" t="s">
        <v>32</v>
      </c>
      <c r="K145" s="8">
        <v>45809</v>
      </c>
    </row>
    <row r="146" spans="1:11">
      <c r="A146" s="5">
        <v>80</v>
      </c>
      <c r="B146" s="5">
        <v>449772</v>
      </c>
      <c r="C146" s="45" t="s">
        <v>146</v>
      </c>
      <c r="D146" s="5">
        <v>1</v>
      </c>
      <c r="E146" s="3" t="s">
        <v>32</v>
      </c>
      <c r="F146" s="33">
        <v>287.64</v>
      </c>
      <c r="G146" s="33">
        <v>287.64</v>
      </c>
      <c r="H146" s="3" t="s">
        <v>32</v>
      </c>
      <c r="I146" s="3" t="s">
        <v>37</v>
      </c>
      <c r="J146" s="3" t="s">
        <v>32</v>
      </c>
      <c r="K146" s="8">
        <v>45809</v>
      </c>
    </row>
    <row r="147" spans="1:11">
      <c r="A147" s="5">
        <v>81</v>
      </c>
      <c r="B147" s="5">
        <v>276940</v>
      </c>
      <c r="C147" s="45" t="s">
        <v>147</v>
      </c>
      <c r="D147" s="5">
        <v>8</v>
      </c>
      <c r="E147" s="3" t="s">
        <v>32</v>
      </c>
      <c r="F147" s="33">
        <v>599.20000000000005</v>
      </c>
      <c r="G147" s="33">
        <v>599.20000000000005</v>
      </c>
      <c r="H147" s="3" t="s">
        <v>32</v>
      </c>
      <c r="I147" s="3" t="s">
        <v>37</v>
      </c>
      <c r="J147" s="3" t="s">
        <v>32</v>
      </c>
      <c r="K147" s="8">
        <v>45809</v>
      </c>
    </row>
    <row r="148" spans="1:11">
      <c r="A148" s="5">
        <v>82</v>
      </c>
      <c r="B148" s="5">
        <v>449772</v>
      </c>
      <c r="C148" s="45" t="s">
        <v>148</v>
      </c>
      <c r="D148" s="5">
        <v>10</v>
      </c>
      <c r="E148" s="3" t="s">
        <v>32</v>
      </c>
      <c r="F148" s="33">
        <v>449.7</v>
      </c>
      <c r="G148" s="33">
        <v>449.7</v>
      </c>
      <c r="H148" s="3" t="s">
        <v>32</v>
      </c>
      <c r="I148" s="3" t="s">
        <v>37</v>
      </c>
      <c r="J148" s="3" t="s">
        <v>32</v>
      </c>
      <c r="K148" s="8">
        <v>45809</v>
      </c>
    </row>
    <row r="149" spans="1:11">
      <c r="A149" s="5">
        <v>83</v>
      </c>
      <c r="B149" s="5">
        <v>478311</v>
      </c>
      <c r="C149" s="45" t="s">
        <v>149</v>
      </c>
      <c r="D149" s="5">
        <v>15</v>
      </c>
      <c r="E149" s="3" t="s">
        <v>32</v>
      </c>
      <c r="F149" s="33">
        <v>748.5</v>
      </c>
      <c r="G149" s="33">
        <v>748.5</v>
      </c>
      <c r="H149" s="3" t="s">
        <v>32</v>
      </c>
      <c r="I149" s="3" t="s">
        <v>37</v>
      </c>
      <c r="J149" s="3" t="s">
        <v>32</v>
      </c>
      <c r="K149" s="8">
        <v>45809</v>
      </c>
    </row>
    <row r="150" spans="1:11">
      <c r="A150" s="5">
        <v>84</v>
      </c>
      <c r="B150" s="5">
        <v>404536</v>
      </c>
      <c r="C150" s="45" t="s">
        <v>150</v>
      </c>
      <c r="D150" s="5">
        <v>15</v>
      </c>
      <c r="E150" s="3" t="s">
        <v>32</v>
      </c>
      <c r="F150" s="33">
        <v>885</v>
      </c>
      <c r="G150" s="33">
        <v>885</v>
      </c>
      <c r="H150" s="3" t="s">
        <v>32</v>
      </c>
      <c r="I150" s="3" t="s">
        <v>37</v>
      </c>
      <c r="J150" s="3" t="s">
        <v>32</v>
      </c>
      <c r="K150" s="8">
        <v>45809</v>
      </c>
    </row>
    <row r="151" spans="1:11">
      <c r="A151" s="5">
        <v>85</v>
      </c>
      <c r="B151" s="5">
        <v>483248</v>
      </c>
      <c r="C151" s="45" t="s">
        <v>151</v>
      </c>
      <c r="D151" s="5">
        <v>10</v>
      </c>
      <c r="E151" s="3" t="s">
        <v>32</v>
      </c>
      <c r="F151" s="33">
        <v>213.5</v>
      </c>
      <c r="G151" s="33">
        <v>213.5</v>
      </c>
      <c r="H151" s="3" t="s">
        <v>32</v>
      </c>
      <c r="I151" s="3" t="s">
        <v>37</v>
      </c>
      <c r="J151" s="3" t="s">
        <v>32</v>
      </c>
      <c r="K151" s="8">
        <v>45809</v>
      </c>
    </row>
    <row r="152" spans="1:11">
      <c r="A152" s="5">
        <v>86</v>
      </c>
      <c r="B152" s="5">
        <v>483247</v>
      </c>
      <c r="C152" s="45" t="s">
        <v>152</v>
      </c>
      <c r="D152" s="5">
        <v>15</v>
      </c>
      <c r="E152" s="3" t="s">
        <v>32</v>
      </c>
      <c r="F152" s="33">
        <v>707.7</v>
      </c>
      <c r="G152" s="33">
        <v>707.7</v>
      </c>
      <c r="H152" s="3" t="s">
        <v>32</v>
      </c>
      <c r="I152" s="3" t="s">
        <v>37</v>
      </c>
      <c r="J152" s="3" t="s">
        <v>32</v>
      </c>
      <c r="K152" s="8">
        <v>45809</v>
      </c>
    </row>
    <row r="153" spans="1:11">
      <c r="A153" s="5">
        <v>87</v>
      </c>
      <c r="B153" s="5">
        <v>602047</v>
      </c>
      <c r="C153" s="45" t="s">
        <v>153</v>
      </c>
      <c r="D153" s="5">
        <v>4</v>
      </c>
      <c r="E153" s="3" t="s">
        <v>32</v>
      </c>
      <c r="F153" s="33">
        <v>536</v>
      </c>
      <c r="G153" s="33">
        <v>536</v>
      </c>
      <c r="H153" s="3" t="s">
        <v>32</v>
      </c>
      <c r="I153" s="3" t="s">
        <v>37</v>
      </c>
      <c r="J153" s="3" t="s">
        <v>32</v>
      </c>
      <c r="K153" s="8">
        <v>45809</v>
      </c>
    </row>
    <row r="154" spans="1:11">
      <c r="A154" s="5">
        <v>88</v>
      </c>
      <c r="B154" s="5">
        <v>296378</v>
      </c>
      <c r="C154" s="45" t="s">
        <v>154</v>
      </c>
      <c r="D154" s="5">
        <v>10</v>
      </c>
      <c r="E154" s="3" t="s">
        <v>32</v>
      </c>
      <c r="F154" s="33">
        <v>630</v>
      </c>
      <c r="G154" s="33">
        <v>630</v>
      </c>
      <c r="H154" s="3" t="s">
        <v>32</v>
      </c>
      <c r="I154" s="3" t="s">
        <v>37</v>
      </c>
      <c r="J154" s="3" t="s">
        <v>32</v>
      </c>
      <c r="K154" s="8">
        <v>45809</v>
      </c>
    </row>
    <row r="155" spans="1:11">
      <c r="A155" s="5">
        <v>89</v>
      </c>
      <c r="B155" s="5">
        <v>421521</v>
      </c>
      <c r="C155" s="45" t="s">
        <v>155</v>
      </c>
      <c r="D155" s="5">
        <v>4</v>
      </c>
      <c r="E155" s="3" t="s">
        <v>32</v>
      </c>
      <c r="F155" s="33">
        <v>541.84</v>
      </c>
      <c r="G155" s="33">
        <v>541.84</v>
      </c>
      <c r="H155" s="3" t="s">
        <v>32</v>
      </c>
      <c r="I155" s="3" t="s">
        <v>37</v>
      </c>
      <c r="J155" s="3" t="s">
        <v>32</v>
      </c>
      <c r="K155" s="8">
        <v>45809</v>
      </c>
    </row>
    <row r="156" spans="1:11">
      <c r="A156" s="5">
        <v>90</v>
      </c>
      <c r="B156" s="5">
        <v>443271</v>
      </c>
      <c r="C156" s="45" t="s">
        <v>156</v>
      </c>
      <c r="D156" s="5">
        <v>6</v>
      </c>
      <c r="E156" s="3" t="s">
        <v>32</v>
      </c>
      <c r="F156" s="33">
        <v>358.56</v>
      </c>
      <c r="G156" s="33">
        <v>358.56</v>
      </c>
      <c r="H156" s="3" t="s">
        <v>32</v>
      </c>
      <c r="I156" s="3" t="s">
        <v>37</v>
      </c>
      <c r="J156" s="3" t="s">
        <v>32</v>
      </c>
      <c r="K156" s="8">
        <v>45809</v>
      </c>
    </row>
    <row r="157" spans="1:11">
      <c r="A157" s="5">
        <v>91</v>
      </c>
      <c r="B157" s="5">
        <v>483574</v>
      </c>
      <c r="C157" s="45" t="s">
        <v>157</v>
      </c>
      <c r="D157" s="5">
        <v>10</v>
      </c>
      <c r="E157" s="3" t="s">
        <v>32</v>
      </c>
      <c r="F157" s="33">
        <v>1999</v>
      </c>
      <c r="G157" s="33">
        <v>1999</v>
      </c>
      <c r="H157" s="3" t="s">
        <v>32</v>
      </c>
      <c r="I157" s="3" t="s">
        <v>37</v>
      </c>
      <c r="J157" s="3" t="s">
        <v>32</v>
      </c>
      <c r="K157" s="8">
        <v>45809</v>
      </c>
    </row>
    <row r="158" spans="1:11">
      <c r="A158" s="5">
        <v>92</v>
      </c>
      <c r="B158" s="5">
        <v>441610</v>
      </c>
      <c r="C158" s="45" t="s">
        <v>158</v>
      </c>
      <c r="D158" s="5">
        <v>5</v>
      </c>
      <c r="E158" s="3" t="s">
        <v>32</v>
      </c>
      <c r="F158" s="33">
        <v>189.95</v>
      </c>
      <c r="G158" s="33">
        <v>189.95</v>
      </c>
      <c r="H158" s="3" t="s">
        <v>32</v>
      </c>
      <c r="I158" s="3" t="s">
        <v>37</v>
      </c>
      <c r="J158" s="3" t="s">
        <v>32</v>
      </c>
      <c r="K158" s="8">
        <v>45809</v>
      </c>
    </row>
    <row r="159" spans="1:11">
      <c r="A159" s="5">
        <v>93</v>
      </c>
      <c r="B159" s="5">
        <v>445272</v>
      </c>
      <c r="C159" s="45" t="s">
        <v>159</v>
      </c>
      <c r="D159" s="5">
        <v>8</v>
      </c>
      <c r="E159" s="3" t="s">
        <v>32</v>
      </c>
      <c r="F159" s="33">
        <v>191.2</v>
      </c>
      <c r="G159" s="33">
        <v>191.2</v>
      </c>
      <c r="H159" s="3" t="s">
        <v>32</v>
      </c>
      <c r="I159" s="3" t="s">
        <v>37</v>
      </c>
      <c r="J159" s="3" t="s">
        <v>32</v>
      </c>
      <c r="K159" s="8">
        <v>45809</v>
      </c>
    </row>
    <row r="160" spans="1:11">
      <c r="A160" s="5">
        <v>94</v>
      </c>
      <c r="B160" s="5">
        <v>442124</v>
      </c>
      <c r="C160" s="45" t="s">
        <v>160</v>
      </c>
      <c r="D160" s="5">
        <v>5</v>
      </c>
      <c r="E160" s="3" t="s">
        <v>32</v>
      </c>
      <c r="F160" s="33">
        <v>128.65</v>
      </c>
      <c r="G160" s="33">
        <v>128.65</v>
      </c>
      <c r="H160" s="3" t="s">
        <v>32</v>
      </c>
      <c r="I160" s="3" t="s">
        <v>37</v>
      </c>
      <c r="J160" s="3" t="s">
        <v>32</v>
      </c>
      <c r="K160" s="8">
        <v>45809</v>
      </c>
    </row>
    <row r="161" spans="1:11" ht="24">
      <c r="A161" s="5">
        <v>95</v>
      </c>
      <c r="B161" s="5">
        <v>308626</v>
      </c>
      <c r="C161" s="45" t="s">
        <v>161</v>
      </c>
      <c r="D161" s="5">
        <v>4</v>
      </c>
      <c r="E161" s="3" t="s">
        <v>32</v>
      </c>
      <c r="F161" s="33">
        <v>395.16</v>
      </c>
      <c r="G161" s="33">
        <v>395.16</v>
      </c>
      <c r="H161" s="3" t="s">
        <v>32</v>
      </c>
      <c r="I161" s="3" t="s">
        <v>37</v>
      </c>
      <c r="J161" s="3" t="s">
        <v>32</v>
      </c>
      <c r="K161" s="8">
        <v>45809</v>
      </c>
    </row>
    <row r="162" spans="1:11">
      <c r="A162" s="5">
        <v>96</v>
      </c>
      <c r="B162" s="5">
        <v>472135</v>
      </c>
      <c r="C162" s="45" t="s">
        <v>162</v>
      </c>
      <c r="D162" s="5">
        <v>4</v>
      </c>
      <c r="E162" s="3" t="s">
        <v>32</v>
      </c>
      <c r="F162" s="33">
        <v>239.6</v>
      </c>
      <c r="G162" s="33">
        <v>239.6</v>
      </c>
      <c r="H162" s="3" t="s">
        <v>32</v>
      </c>
      <c r="I162" s="3" t="s">
        <v>37</v>
      </c>
      <c r="J162" s="3" t="s">
        <v>32</v>
      </c>
      <c r="K162" s="8">
        <v>45809</v>
      </c>
    </row>
    <row r="163" spans="1:11">
      <c r="A163" s="5">
        <v>97</v>
      </c>
      <c r="B163" s="5">
        <v>378138</v>
      </c>
      <c r="C163" s="45" t="s">
        <v>163</v>
      </c>
      <c r="D163" s="5">
        <v>4</v>
      </c>
      <c r="E163" s="3" t="s">
        <v>32</v>
      </c>
      <c r="F163" s="33">
        <v>123.6</v>
      </c>
      <c r="G163" s="33">
        <v>123.6</v>
      </c>
      <c r="H163" s="3" t="s">
        <v>32</v>
      </c>
      <c r="I163" s="3" t="s">
        <v>37</v>
      </c>
      <c r="J163" s="3" t="s">
        <v>32</v>
      </c>
      <c r="K163" s="8">
        <v>45809</v>
      </c>
    </row>
    <row r="164" spans="1:11">
      <c r="A164" s="5">
        <v>98</v>
      </c>
      <c r="B164" s="5">
        <v>308626</v>
      </c>
      <c r="C164" s="45" t="s">
        <v>164</v>
      </c>
      <c r="D164" s="5">
        <v>5</v>
      </c>
      <c r="E164" s="3" t="s">
        <v>32</v>
      </c>
      <c r="F164" s="33">
        <v>199</v>
      </c>
      <c r="G164" s="33">
        <v>199</v>
      </c>
      <c r="H164" s="3" t="s">
        <v>32</v>
      </c>
      <c r="I164" s="3" t="s">
        <v>37</v>
      </c>
      <c r="J164" s="3" t="s">
        <v>32</v>
      </c>
      <c r="K164" s="8">
        <v>45809</v>
      </c>
    </row>
    <row r="165" spans="1:11" ht="24">
      <c r="A165" s="5">
        <v>99</v>
      </c>
      <c r="B165" s="5">
        <v>308626</v>
      </c>
      <c r="C165" s="45" t="s">
        <v>165</v>
      </c>
      <c r="D165" s="5">
        <v>4</v>
      </c>
      <c r="E165" s="3" t="s">
        <v>32</v>
      </c>
      <c r="F165" s="33">
        <v>213</v>
      </c>
      <c r="G165" s="33">
        <v>213</v>
      </c>
      <c r="H165" s="3" t="s">
        <v>32</v>
      </c>
      <c r="I165" s="3" t="s">
        <v>37</v>
      </c>
      <c r="J165" s="3" t="s">
        <v>32</v>
      </c>
      <c r="K165" s="8">
        <v>45809</v>
      </c>
    </row>
    <row r="166" spans="1:11" ht="24">
      <c r="A166" s="5">
        <v>100</v>
      </c>
      <c r="B166" s="5">
        <v>484541</v>
      </c>
      <c r="C166" s="45" t="s">
        <v>166</v>
      </c>
      <c r="D166" s="5">
        <v>4</v>
      </c>
      <c r="E166" s="3" t="s">
        <v>32</v>
      </c>
      <c r="F166" s="33">
        <v>239.2</v>
      </c>
      <c r="G166" s="33">
        <v>239.2</v>
      </c>
      <c r="H166" s="3" t="s">
        <v>32</v>
      </c>
      <c r="I166" s="3" t="s">
        <v>37</v>
      </c>
      <c r="J166" s="3" t="s">
        <v>32</v>
      </c>
      <c r="K166" s="8">
        <v>45809</v>
      </c>
    </row>
    <row r="167" spans="1:11">
      <c r="A167" s="5">
        <v>101</v>
      </c>
      <c r="B167" s="5">
        <v>374450</v>
      </c>
      <c r="C167" s="45" t="s">
        <v>167</v>
      </c>
      <c r="D167" s="5">
        <v>4</v>
      </c>
      <c r="E167" s="3" t="s">
        <v>32</v>
      </c>
      <c r="F167" s="33">
        <v>131.04</v>
      </c>
      <c r="G167" s="33">
        <v>131.04</v>
      </c>
      <c r="H167" s="3" t="s">
        <v>32</v>
      </c>
      <c r="I167" s="3" t="s">
        <v>37</v>
      </c>
      <c r="J167" s="3" t="s">
        <v>32</v>
      </c>
      <c r="K167" s="8">
        <v>45809</v>
      </c>
    </row>
    <row r="168" spans="1:11">
      <c r="A168" s="5">
        <v>102</v>
      </c>
      <c r="B168" s="5">
        <v>444949</v>
      </c>
      <c r="C168" s="45" t="s">
        <v>168</v>
      </c>
      <c r="D168" s="5">
        <v>20</v>
      </c>
      <c r="E168" s="3" t="s">
        <v>32</v>
      </c>
      <c r="F168" s="33">
        <v>629.79999999999995</v>
      </c>
      <c r="G168" s="33">
        <v>629.79999999999995</v>
      </c>
      <c r="H168" s="3" t="s">
        <v>32</v>
      </c>
      <c r="I168" s="3" t="s">
        <v>37</v>
      </c>
      <c r="J168" s="3" t="s">
        <v>32</v>
      </c>
      <c r="K168" s="8">
        <v>45809</v>
      </c>
    </row>
    <row r="169" spans="1:11">
      <c r="A169" s="5">
        <v>103</v>
      </c>
      <c r="B169" s="5">
        <v>308626</v>
      </c>
      <c r="C169" s="45" t="s">
        <v>169</v>
      </c>
      <c r="D169" s="5">
        <v>1</v>
      </c>
      <c r="E169" s="3" t="s">
        <v>32</v>
      </c>
      <c r="F169" s="33">
        <v>90.82</v>
      </c>
      <c r="G169" s="33">
        <v>90.82</v>
      </c>
      <c r="H169" s="3" t="s">
        <v>32</v>
      </c>
      <c r="I169" s="3" t="s">
        <v>37</v>
      </c>
      <c r="J169" s="3" t="s">
        <v>32</v>
      </c>
      <c r="K169" s="8">
        <v>45809</v>
      </c>
    </row>
    <row r="170" spans="1:11" ht="84">
      <c r="A170" s="5">
        <v>104</v>
      </c>
      <c r="B170" s="5">
        <v>289329</v>
      </c>
      <c r="C170" s="46" t="s">
        <v>170</v>
      </c>
      <c r="D170" s="5">
        <v>10</v>
      </c>
      <c r="E170" s="3" t="s">
        <v>32</v>
      </c>
      <c r="F170" s="33">
        <v>151</v>
      </c>
      <c r="G170" s="33">
        <v>151</v>
      </c>
      <c r="H170" s="3" t="s">
        <v>32</v>
      </c>
      <c r="I170" s="3" t="s">
        <v>37</v>
      </c>
      <c r="J170" s="3" t="s">
        <v>32</v>
      </c>
      <c r="K170" s="8">
        <v>45809</v>
      </c>
    </row>
    <row r="171" spans="1:11" ht="108">
      <c r="A171" s="5">
        <v>105</v>
      </c>
      <c r="B171" s="5">
        <v>278687</v>
      </c>
      <c r="C171" s="45" t="s">
        <v>171</v>
      </c>
      <c r="D171" s="5">
        <v>5</v>
      </c>
      <c r="E171" s="3" t="s">
        <v>32</v>
      </c>
      <c r="F171" s="33">
        <v>111.7</v>
      </c>
      <c r="G171" s="33">
        <v>111.7</v>
      </c>
      <c r="H171" s="3" t="s">
        <v>32</v>
      </c>
      <c r="I171" s="3" t="s">
        <v>37</v>
      </c>
      <c r="J171" s="3" t="s">
        <v>32</v>
      </c>
      <c r="K171" s="8">
        <v>45809</v>
      </c>
    </row>
    <row r="172" spans="1:11" ht="84">
      <c r="A172" s="5">
        <v>106</v>
      </c>
      <c r="B172" s="5">
        <v>263754</v>
      </c>
      <c r="C172" s="45" t="s">
        <v>172</v>
      </c>
      <c r="D172" s="5">
        <v>5</v>
      </c>
      <c r="E172" s="3" t="s">
        <v>32</v>
      </c>
      <c r="F172" s="33">
        <v>249.5</v>
      </c>
      <c r="G172" s="33">
        <v>249.5</v>
      </c>
      <c r="H172" s="3" t="s">
        <v>32</v>
      </c>
      <c r="I172" s="3" t="s">
        <v>37</v>
      </c>
      <c r="J172" s="3" t="s">
        <v>32</v>
      </c>
      <c r="K172" s="8">
        <v>45809</v>
      </c>
    </row>
    <row r="173" spans="1:11" ht="96">
      <c r="A173" s="5">
        <v>107</v>
      </c>
      <c r="B173" s="5">
        <v>468205</v>
      </c>
      <c r="C173" s="45" t="s">
        <v>173</v>
      </c>
      <c r="D173" s="5">
        <v>50</v>
      </c>
      <c r="E173" s="3" t="s">
        <v>32</v>
      </c>
      <c r="F173" s="33">
        <v>312</v>
      </c>
      <c r="G173" s="33">
        <v>312</v>
      </c>
      <c r="H173" s="3" t="s">
        <v>32</v>
      </c>
      <c r="I173" s="3" t="s">
        <v>37</v>
      </c>
      <c r="J173" s="3" t="s">
        <v>32</v>
      </c>
      <c r="K173" s="8">
        <v>45809</v>
      </c>
    </row>
    <row r="174" spans="1:11" ht="48">
      <c r="A174" s="5">
        <v>108</v>
      </c>
      <c r="B174" s="5">
        <v>315178</v>
      </c>
      <c r="C174" s="45" t="s">
        <v>174</v>
      </c>
      <c r="D174" s="5">
        <v>40</v>
      </c>
      <c r="E174" s="3" t="s">
        <v>32</v>
      </c>
      <c r="F174" s="33">
        <v>857.6</v>
      </c>
      <c r="G174" s="33">
        <v>857.6</v>
      </c>
      <c r="H174" s="3" t="s">
        <v>32</v>
      </c>
      <c r="I174" s="3" t="s">
        <v>37</v>
      </c>
      <c r="J174" s="3" t="s">
        <v>32</v>
      </c>
      <c r="K174" s="8">
        <v>45809</v>
      </c>
    </row>
    <row r="175" spans="1:11" ht="24">
      <c r="A175" s="5">
        <v>109</v>
      </c>
      <c r="B175" s="5">
        <v>416792</v>
      </c>
      <c r="C175" s="45" t="s">
        <v>175</v>
      </c>
      <c r="D175" s="5">
        <v>40</v>
      </c>
      <c r="E175" s="3" t="s">
        <v>32</v>
      </c>
      <c r="F175" s="33">
        <v>1319.6</v>
      </c>
      <c r="G175" s="33">
        <v>1319.6</v>
      </c>
      <c r="H175" s="3" t="s">
        <v>32</v>
      </c>
      <c r="I175" s="3" t="s">
        <v>37</v>
      </c>
      <c r="J175" s="3" t="s">
        <v>32</v>
      </c>
      <c r="K175" s="8">
        <v>45809</v>
      </c>
    </row>
    <row r="176" spans="1:11" ht="72">
      <c r="A176" s="5">
        <v>110</v>
      </c>
      <c r="B176" s="5">
        <v>330544</v>
      </c>
      <c r="C176" s="45" t="s">
        <v>176</v>
      </c>
      <c r="D176" s="5">
        <v>40</v>
      </c>
      <c r="E176" s="3" t="s">
        <v>32</v>
      </c>
      <c r="F176" s="33">
        <v>2016.8</v>
      </c>
      <c r="G176" s="33">
        <v>2016.8</v>
      </c>
      <c r="H176" s="3" t="s">
        <v>32</v>
      </c>
      <c r="I176" s="3" t="s">
        <v>37</v>
      </c>
      <c r="J176" s="3" t="s">
        <v>32</v>
      </c>
      <c r="K176" s="8">
        <v>45809</v>
      </c>
    </row>
    <row r="177" spans="1:11" ht="60">
      <c r="A177" s="5">
        <v>111</v>
      </c>
      <c r="B177" s="5">
        <v>298665</v>
      </c>
      <c r="C177" s="45" t="s">
        <v>177</v>
      </c>
      <c r="D177" s="5">
        <v>30</v>
      </c>
      <c r="E177" s="3" t="s">
        <v>32</v>
      </c>
      <c r="F177" s="33">
        <v>1512.6</v>
      </c>
      <c r="G177" s="33">
        <v>1512.6</v>
      </c>
      <c r="H177" s="3" t="s">
        <v>32</v>
      </c>
      <c r="I177" s="3" t="s">
        <v>37</v>
      </c>
      <c r="J177" s="3" t="s">
        <v>32</v>
      </c>
      <c r="K177" s="8">
        <v>45809</v>
      </c>
    </row>
    <row r="178" spans="1:11" ht="84">
      <c r="A178" s="5">
        <v>112</v>
      </c>
      <c r="B178" s="5">
        <v>428584</v>
      </c>
      <c r="C178" s="45" t="s">
        <v>178</v>
      </c>
      <c r="D178" s="5">
        <v>40</v>
      </c>
      <c r="E178" s="3" t="s">
        <v>32</v>
      </c>
      <c r="F178" s="33">
        <v>109.6</v>
      </c>
      <c r="G178" s="33">
        <v>109.6</v>
      </c>
      <c r="H178" s="3" t="s">
        <v>32</v>
      </c>
      <c r="I178" s="3" t="s">
        <v>37</v>
      </c>
      <c r="J178" s="3" t="s">
        <v>32</v>
      </c>
      <c r="K178" s="8">
        <v>45809</v>
      </c>
    </row>
    <row r="179" spans="1:11" ht="25.9" customHeight="1">
      <c r="A179" s="5">
        <v>113</v>
      </c>
      <c r="B179" s="5">
        <v>412152</v>
      </c>
      <c r="C179" s="45" t="s">
        <v>179</v>
      </c>
      <c r="D179" s="5">
        <v>60</v>
      </c>
      <c r="E179" s="3" t="s">
        <v>32</v>
      </c>
      <c r="F179" s="33">
        <v>3120</v>
      </c>
      <c r="G179" s="33">
        <v>3120</v>
      </c>
      <c r="H179" s="3" t="s">
        <v>32</v>
      </c>
      <c r="I179" s="3" t="s">
        <v>37</v>
      </c>
      <c r="J179" s="3" t="s">
        <v>32</v>
      </c>
      <c r="K179" s="8">
        <v>45809</v>
      </c>
    </row>
    <row r="180" spans="1:11" ht="96">
      <c r="A180" s="5">
        <v>114</v>
      </c>
      <c r="B180" s="5">
        <v>435043</v>
      </c>
      <c r="C180" s="45" t="s">
        <v>180</v>
      </c>
      <c r="D180" s="5">
        <v>30</v>
      </c>
      <c r="E180" s="3" t="s">
        <v>32</v>
      </c>
      <c r="F180" s="33">
        <v>1452</v>
      </c>
      <c r="G180" s="33">
        <v>1452</v>
      </c>
      <c r="H180" s="3" t="s">
        <v>32</v>
      </c>
      <c r="I180" s="3" t="s">
        <v>37</v>
      </c>
      <c r="J180" s="3" t="s">
        <v>32</v>
      </c>
      <c r="K180" s="8">
        <v>45809</v>
      </c>
    </row>
    <row r="181" spans="1:11" ht="72">
      <c r="A181" s="5">
        <v>115</v>
      </c>
      <c r="B181" s="5">
        <v>622132</v>
      </c>
      <c r="C181" s="45" t="s">
        <v>181</v>
      </c>
      <c r="D181" s="5">
        <v>30</v>
      </c>
      <c r="E181" s="3" t="s">
        <v>32</v>
      </c>
      <c r="F181" s="33">
        <v>552</v>
      </c>
      <c r="G181" s="33">
        <v>552</v>
      </c>
      <c r="H181" s="3" t="s">
        <v>32</v>
      </c>
      <c r="I181" s="3" t="s">
        <v>37</v>
      </c>
      <c r="J181" s="3" t="s">
        <v>32</v>
      </c>
      <c r="K181" s="8">
        <v>45809</v>
      </c>
    </row>
    <row r="182" spans="1:11" ht="36">
      <c r="A182" s="5">
        <v>116</v>
      </c>
      <c r="B182" s="5">
        <v>364247</v>
      </c>
      <c r="C182" s="45" t="s">
        <v>182</v>
      </c>
      <c r="D182" s="5">
        <v>10</v>
      </c>
      <c r="E182" s="3" t="s">
        <v>32</v>
      </c>
      <c r="F182" s="33">
        <v>273.2</v>
      </c>
      <c r="G182" s="33">
        <v>273.2</v>
      </c>
      <c r="H182" s="3" t="s">
        <v>32</v>
      </c>
      <c r="I182" s="3" t="s">
        <v>37</v>
      </c>
      <c r="J182" s="3" t="s">
        <v>32</v>
      </c>
      <c r="K182" s="8">
        <v>45809</v>
      </c>
    </row>
    <row r="183" spans="1:11" ht="36">
      <c r="A183" s="5">
        <v>117</v>
      </c>
      <c r="B183" s="5">
        <v>364247</v>
      </c>
      <c r="C183" s="45" t="s">
        <v>183</v>
      </c>
      <c r="D183" s="5">
        <v>10</v>
      </c>
      <c r="E183" s="3" t="s">
        <v>32</v>
      </c>
      <c r="F183" s="33">
        <v>151.1</v>
      </c>
      <c r="G183" s="33">
        <v>151.1</v>
      </c>
      <c r="H183" s="3" t="s">
        <v>32</v>
      </c>
      <c r="I183" s="3" t="s">
        <v>37</v>
      </c>
      <c r="J183" s="3" t="s">
        <v>32</v>
      </c>
      <c r="K183" s="8">
        <v>45809</v>
      </c>
    </row>
    <row r="184" spans="1:11" ht="24">
      <c r="A184" s="5">
        <v>118</v>
      </c>
      <c r="B184" s="5">
        <v>335529</v>
      </c>
      <c r="C184" s="45" t="s">
        <v>184</v>
      </c>
      <c r="D184" s="5">
        <v>20</v>
      </c>
      <c r="E184" s="3" t="s">
        <v>32</v>
      </c>
      <c r="F184" s="33">
        <v>158</v>
      </c>
      <c r="G184" s="33">
        <v>158</v>
      </c>
      <c r="H184" s="3" t="s">
        <v>32</v>
      </c>
      <c r="I184" s="3" t="s">
        <v>37</v>
      </c>
      <c r="J184" s="3" t="s">
        <v>32</v>
      </c>
      <c r="K184" s="8">
        <v>45809</v>
      </c>
    </row>
    <row r="185" spans="1:11" ht="36">
      <c r="A185" s="5">
        <v>119</v>
      </c>
      <c r="B185" s="5">
        <v>397722</v>
      </c>
      <c r="C185" s="45" t="s">
        <v>185</v>
      </c>
      <c r="D185" s="5">
        <v>20</v>
      </c>
      <c r="E185" s="3" t="s">
        <v>32</v>
      </c>
      <c r="F185" s="33">
        <v>118</v>
      </c>
      <c r="G185" s="33">
        <v>118</v>
      </c>
      <c r="H185" s="3" t="s">
        <v>32</v>
      </c>
      <c r="I185" s="3" t="s">
        <v>37</v>
      </c>
      <c r="J185" s="3" t="s">
        <v>32</v>
      </c>
      <c r="K185" s="8">
        <v>45809</v>
      </c>
    </row>
    <row r="186" spans="1:11" ht="36">
      <c r="A186" s="5">
        <v>120</v>
      </c>
      <c r="B186" s="5">
        <v>435043</v>
      </c>
      <c r="C186" s="45" t="s">
        <v>186</v>
      </c>
      <c r="D186" s="5">
        <v>30</v>
      </c>
      <c r="E186" s="3" t="s">
        <v>32</v>
      </c>
      <c r="F186" s="33">
        <v>195</v>
      </c>
      <c r="G186" s="33">
        <v>195</v>
      </c>
      <c r="H186" s="3" t="s">
        <v>32</v>
      </c>
      <c r="I186" s="3" t="s">
        <v>37</v>
      </c>
      <c r="J186" s="3" t="s">
        <v>32</v>
      </c>
      <c r="K186" s="8">
        <v>45809</v>
      </c>
    </row>
    <row r="187" spans="1:11" ht="72">
      <c r="A187" s="5">
        <v>121</v>
      </c>
      <c r="B187" s="5">
        <v>432816</v>
      </c>
      <c r="C187" s="45" t="s">
        <v>187</v>
      </c>
      <c r="D187" s="5">
        <v>10</v>
      </c>
      <c r="E187" s="3" t="s">
        <v>32</v>
      </c>
      <c r="F187" s="33">
        <v>369</v>
      </c>
      <c r="G187" s="33">
        <v>369</v>
      </c>
      <c r="H187" s="3" t="s">
        <v>32</v>
      </c>
      <c r="I187" s="3" t="s">
        <v>37</v>
      </c>
      <c r="J187" s="3" t="s">
        <v>32</v>
      </c>
      <c r="K187" s="8">
        <v>45809</v>
      </c>
    </row>
    <row r="188" spans="1:11" ht="72">
      <c r="A188" s="5">
        <v>122</v>
      </c>
      <c r="B188" s="5">
        <v>428122</v>
      </c>
      <c r="C188" s="45" t="s">
        <v>188</v>
      </c>
      <c r="D188" s="5">
        <v>10</v>
      </c>
      <c r="E188" s="3" t="s">
        <v>32</v>
      </c>
      <c r="F188" s="33">
        <v>369</v>
      </c>
      <c r="G188" s="33">
        <v>369</v>
      </c>
      <c r="H188" s="3" t="s">
        <v>32</v>
      </c>
      <c r="I188" s="3" t="s">
        <v>37</v>
      </c>
      <c r="J188" s="3" t="s">
        <v>32</v>
      </c>
      <c r="K188" s="8">
        <v>45809</v>
      </c>
    </row>
    <row r="189" spans="1:11" ht="72">
      <c r="A189" s="5">
        <v>123</v>
      </c>
      <c r="B189" s="5">
        <v>407220</v>
      </c>
      <c r="C189" s="45" t="s">
        <v>189</v>
      </c>
      <c r="D189" s="5">
        <v>10</v>
      </c>
      <c r="E189" s="3" t="s">
        <v>32</v>
      </c>
      <c r="F189" s="33">
        <v>359.9</v>
      </c>
      <c r="G189" s="33">
        <v>359.9</v>
      </c>
      <c r="H189" s="3" t="s">
        <v>32</v>
      </c>
      <c r="I189" s="3" t="s">
        <v>37</v>
      </c>
      <c r="J189" s="3" t="s">
        <v>32</v>
      </c>
      <c r="K189" s="8">
        <v>45809</v>
      </c>
    </row>
    <row r="190" spans="1:11" ht="24">
      <c r="A190" s="5">
        <v>124</v>
      </c>
      <c r="B190" s="5">
        <v>359998</v>
      </c>
      <c r="C190" s="45" t="s">
        <v>190</v>
      </c>
      <c r="D190" s="5">
        <v>10</v>
      </c>
      <c r="E190" s="3" t="s">
        <v>32</v>
      </c>
      <c r="F190" s="33">
        <v>179</v>
      </c>
      <c r="G190" s="33">
        <v>179</v>
      </c>
      <c r="H190" s="3" t="s">
        <v>32</v>
      </c>
      <c r="I190" s="3" t="s">
        <v>37</v>
      </c>
      <c r="J190" s="3" t="s">
        <v>32</v>
      </c>
      <c r="K190" s="8">
        <v>45809</v>
      </c>
    </row>
    <row r="191" spans="1:11" ht="36">
      <c r="A191" s="5">
        <v>125</v>
      </c>
      <c r="B191" s="5">
        <v>485370</v>
      </c>
      <c r="C191" s="45" t="s">
        <v>191</v>
      </c>
      <c r="D191" s="5">
        <v>10</v>
      </c>
      <c r="E191" s="3" t="s">
        <v>32</v>
      </c>
      <c r="F191" s="33">
        <v>96.9</v>
      </c>
      <c r="G191" s="33">
        <v>96.9</v>
      </c>
      <c r="H191" s="3" t="s">
        <v>32</v>
      </c>
      <c r="I191" s="3" t="s">
        <v>37</v>
      </c>
      <c r="J191" s="3" t="s">
        <v>32</v>
      </c>
      <c r="K191" s="8">
        <v>45809</v>
      </c>
    </row>
    <row r="192" spans="1:11" ht="72">
      <c r="A192" s="5">
        <v>126</v>
      </c>
      <c r="B192" s="5">
        <v>428784</v>
      </c>
      <c r="C192" s="45" t="s">
        <v>192</v>
      </c>
      <c r="D192" s="5">
        <v>90</v>
      </c>
      <c r="E192" s="3" t="s">
        <v>32</v>
      </c>
      <c r="F192" s="33">
        <v>854.1</v>
      </c>
      <c r="G192" s="33">
        <v>854.1</v>
      </c>
      <c r="H192" s="3" t="s">
        <v>32</v>
      </c>
      <c r="I192" s="3" t="s">
        <v>37</v>
      </c>
      <c r="J192" s="3" t="s">
        <v>32</v>
      </c>
      <c r="K192" s="8">
        <v>45809</v>
      </c>
    </row>
    <row r="193" spans="1:11" ht="72">
      <c r="A193" s="5">
        <v>127</v>
      </c>
      <c r="B193" s="5">
        <v>486374</v>
      </c>
      <c r="C193" s="45" t="s">
        <v>192</v>
      </c>
      <c r="D193" s="5">
        <v>90</v>
      </c>
      <c r="E193" s="3" t="s">
        <v>32</v>
      </c>
      <c r="F193" s="33">
        <v>2061</v>
      </c>
      <c r="G193" s="33">
        <v>2061</v>
      </c>
      <c r="H193" s="3" t="s">
        <v>32</v>
      </c>
      <c r="I193" s="3" t="s">
        <v>37</v>
      </c>
      <c r="J193" s="3" t="s">
        <v>32</v>
      </c>
      <c r="K193" s="8">
        <v>45809</v>
      </c>
    </row>
    <row r="194" spans="1:11" ht="36">
      <c r="A194" s="5">
        <v>128</v>
      </c>
      <c r="B194" s="5">
        <v>420598</v>
      </c>
      <c r="C194" s="45" t="s">
        <v>193</v>
      </c>
      <c r="D194" s="5">
        <v>30</v>
      </c>
      <c r="E194" s="3" t="s">
        <v>32</v>
      </c>
      <c r="F194" s="33">
        <v>216</v>
      </c>
      <c r="G194" s="33">
        <v>216</v>
      </c>
      <c r="H194" s="3" t="s">
        <v>32</v>
      </c>
      <c r="I194" s="3" t="s">
        <v>37</v>
      </c>
      <c r="J194" s="3" t="s">
        <v>32</v>
      </c>
      <c r="K194" s="8">
        <v>45809</v>
      </c>
    </row>
    <row r="195" spans="1:11" ht="48">
      <c r="A195" s="5">
        <v>129</v>
      </c>
      <c r="B195" s="5">
        <v>622662</v>
      </c>
      <c r="C195" s="45" t="s">
        <v>194</v>
      </c>
      <c r="D195" s="5">
        <v>60</v>
      </c>
      <c r="E195" s="3" t="s">
        <v>32</v>
      </c>
      <c r="F195" s="33">
        <v>751.8</v>
      </c>
      <c r="G195" s="33">
        <v>751.8</v>
      </c>
      <c r="H195" s="3" t="s">
        <v>32</v>
      </c>
      <c r="I195" s="3" t="s">
        <v>37</v>
      </c>
      <c r="J195" s="3" t="s">
        <v>32</v>
      </c>
      <c r="K195" s="8">
        <v>45809</v>
      </c>
    </row>
    <row r="196" spans="1:11" ht="24">
      <c r="A196" s="5">
        <v>130</v>
      </c>
      <c r="B196" s="5">
        <v>466412</v>
      </c>
      <c r="C196" s="45" t="s">
        <v>195</v>
      </c>
      <c r="D196" s="5">
        <v>30</v>
      </c>
      <c r="E196" s="3" t="s">
        <v>32</v>
      </c>
      <c r="F196" s="33">
        <v>675</v>
      </c>
      <c r="G196" s="33">
        <v>675</v>
      </c>
      <c r="H196" s="3" t="s">
        <v>32</v>
      </c>
      <c r="I196" s="3" t="s">
        <v>37</v>
      </c>
      <c r="J196" s="3" t="s">
        <v>32</v>
      </c>
      <c r="K196" s="8">
        <v>45809</v>
      </c>
    </row>
    <row r="197" spans="1:11" ht="24">
      <c r="A197" s="5">
        <v>131</v>
      </c>
      <c r="B197" s="5">
        <v>463460</v>
      </c>
      <c r="C197" s="47" t="s">
        <v>196</v>
      </c>
      <c r="D197" s="5">
        <v>300</v>
      </c>
      <c r="E197" s="3" t="s">
        <v>32</v>
      </c>
      <c r="F197" s="33">
        <f>D197*7.76</f>
        <v>2328</v>
      </c>
      <c r="G197" s="33">
        <f t="shared" ref="G197:G208" si="1">F197</f>
        <v>2328</v>
      </c>
      <c r="H197" s="3" t="s">
        <v>32</v>
      </c>
      <c r="I197" s="3" t="s">
        <v>37</v>
      </c>
      <c r="J197" s="3" t="s">
        <v>32</v>
      </c>
      <c r="K197" s="8">
        <v>45809</v>
      </c>
    </row>
    <row r="198" spans="1:11" ht="24">
      <c r="A198" s="5">
        <v>132</v>
      </c>
      <c r="B198" s="5">
        <v>432336</v>
      </c>
      <c r="C198" s="47" t="s">
        <v>197</v>
      </c>
      <c r="D198" s="5">
        <v>200</v>
      </c>
      <c r="E198" s="3" t="s">
        <v>32</v>
      </c>
      <c r="F198" s="33">
        <f>D198*7.76</f>
        <v>1552</v>
      </c>
      <c r="G198" s="33">
        <f t="shared" si="1"/>
        <v>1552</v>
      </c>
      <c r="H198" s="3" t="s">
        <v>32</v>
      </c>
      <c r="I198" s="3" t="s">
        <v>37</v>
      </c>
      <c r="J198" s="3" t="s">
        <v>32</v>
      </c>
      <c r="K198" s="8">
        <v>45809</v>
      </c>
    </row>
    <row r="199" spans="1:11" ht="24">
      <c r="A199" s="5">
        <v>133</v>
      </c>
      <c r="B199" s="5">
        <v>432338</v>
      </c>
      <c r="C199" s="47" t="s">
        <v>198</v>
      </c>
      <c r="D199" s="5">
        <v>200</v>
      </c>
      <c r="E199" s="3" t="s">
        <v>32</v>
      </c>
      <c r="F199" s="33">
        <f>D199*9.09</f>
        <v>1818</v>
      </c>
      <c r="G199" s="33">
        <f t="shared" si="1"/>
        <v>1818</v>
      </c>
      <c r="H199" s="3" t="s">
        <v>32</v>
      </c>
      <c r="I199" s="3" t="s">
        <v>37</v>
      </c>
      <c r="J199" s="3" t="s">
        <v>32</v>
      </c>
      <c r="K199" s="8">
        <v>45809</v>
      </c>
    </row>
    <row r="200" spans="1:11" ht="24">
      <c r="A200" s="5">
        <v>134</v>
      </c>
      <c r="B200" s="5">
        <v>432337</v>
      </c>
      <c r="C200" s="47" t="s">
        <v>199</v>
      </c>
      <c r="D200" s="5">
        <v>200</v>
      </c>
      <c r="E200" s="3" t="s">
        <v>32</v>
      </c>
      <c r="F200" s="33">
        <f>D200*9.09</f>
        <v>1818</v>
      </c>
      <c r="G200" s="33">
        <f t="shared" si="1"/>
        <v>1818</v>
      </c>
      <c r="H200" s="3" t="s">
        <v>32</v>
      </c>
      <c r="I200" s="3" t="s">
        <v>37</v>
      </c>
      <c r="J200" s="3" t="s">
        <v>32</v>
      </c>
      <c r="K200" s="8">
        <v>45809</v>
      </c>
    </row>
    <row r="201" spans="1:11" ht="36">
      <c r="A201" s="5">
        <v>135</v>
      </c>
      <c r="B201" s="5">
        <v>282911</v>
      </c>
      <c r="C201" s="47" t="s">
        <v>200</v>
      </c>
      <c r="D201" s="5">
        <v>80</v>
      </c>
      <c r="E201" s="3" t="s">
        <v>32</v>
      </c>
      <c r="F201" s="33">
        <f>D201*10.12</f>
        <v>809.59999999999991</v>
      </c>
      <c r="G201" s="33">
        <f t="shared" si="1"/>
        <v>809.59999999999991</v>
      </c>
      <c r="H201" s="3" t="s">
        <v>32</v>
      </c>
      <c r="I201" s="3" t="s">
        <v>37</v>
      </c>
      <c r="J201" s="3" t="s">
        <v>32</v>
      </c>
      <c r="K201" s="8">
        <v>45809</v>
      </c>
    </row>
    <row r="202" spans="1:11" ht="24">
      <c r="A202" s="5">
        <v>136</v>
      </c>
      <c r="B202" s="5">
        <v>309213</v>
      </c>
      <c r="C202" s="47" t="s">
        <v>201</v>
      </c>
      <c r="D202" s="5">
        <v>80</v>
      </c>
      <c r="E202" s="3" t="s">
        <v>32</v>
      </c>
      <c r="F202" s="33">
        <f>D202*8.1</f>
        <v>648</v>
      </c>
      <c r="G202" s="33">
        <f t="shared" si="1"/>
        <v>648</v>
      </c>
      <c r="H202" s="3" t="s">
        <v>32</v>
      </c>
      <c r="I202" s="3" t="s">
        <v>37</v>
      </c>
      <c r="J202" s="3" t="s">
        <v>32</v>
      </c>
      <c r="K202" s="8">
        <v>45809</v>
      </c>
    </row>
    <row r="203" spans="1:11" ht="24">
      <c r="A203" s="5">
        <v>137</v>
      </c>
      <c r="B203" s="5">
        <v>353048</v>
      </c>
      <c r="C203" s="47" t="s">
        <v>202</v>
      </c>
      <c r="D203" s="5">
        <v>80</v>
      </c>
      <c r="E203" s="3" t="s">
        <v>32</v>
      </c>
      <c r="F203" s="33">
        <f>26.11*D203</f>
        <v>2088.8000000000002</v>
      </c>
      <c r="G203" s="33">
        <f t="shared" si="1"/>
        <v>2088.8000000000002</v>
      </c>
      <c r="H203" s="3" t="s">
        <v>32</v>
      </c>
      <c r="I203" s="3" t="s">
        <v>37</v>
      </c>
      <c r="J203" s="3" t="s">
        <v>32</v>
      </c>
      <c r="K203" s="8">
        <v>45809</v>
      </c>
    </row>
    <row r="204" spans="1:11" ht="24">
      <c r="A204" s="5">
        <v>138</v>
      </c>
      <c r="B204" s="5">
        <v>354665</v>
      </c>
      <c r="C204" s="47" t="s">
        <v>203</v>
      </c>
      <c r="D204" s="5">
        <v>80</v>
      </c>
      <c r="E204" s="3" t="s">
        <v>32</v>
      </c>
      <c r="F204" s="33">
        <f>37.23*D204</f>
        <v>2978.3999999999996</v>
      </c>
      <c r="G204" s="33">
        <f t="shared" si="1"/>
        <v>2978.3999999999996</v>
      </c>
      <c r="H204" s="3" t="s">
        <v>32</v>
      </c>
      <c r="I204" s="3" t="s">
        <v>37</v>
      </c>
      <c r="J204" s="3" t="s">
        <v>32</v>
      </c>
      <c r="K204" s="8">
        <v>45809</v>
      </c>
    </row>
    <row r="205" spans="1:11" ht="24">
      <c r="A205" s="5">
        <v>139</v>
      </c>
      <c r="B205" s="5">
        <v>429829</v>
      </c>
      <c r="C205" s="47" t="s">
        <v>204</v>
      </c>
      <c r="D205" s="5">
        <v>120</v>
      </c>
      <c r="E205" s="3" t="s">
        <v>32</v>
      </c>
      <c r="F205" s="33">
        <f>D205*8</f>
        <v>960</v>
      </c>
      <c r="G205" s="33">
        <f t="shared" si="1"/>
        <v>960</v>
      </c>
      <c r="H205" s="3" t="s">
        <v>32</v>
      </c>
      <c r="I205" s="3" t="s">
        <v>37</v>
      </c>
      <c r="J205" s="3" t="s">
        <v>32</v>
      </c>
      <c r="K205" s="8">
        <v>45809</v>
      </c>
    </row>
    <row r="206" spans="1:11" ht="60">
      <c r="A206" s="5">
        <v>140</v>
      </c>
      <c r="B206" s="5">
        <v>337182</v>
      </c>
      <c r="C206" s="47" t="s">
        <v>205</v>
      </c>
      <c r="D206" s="5">
        <v>120</v>
      </c>
      <c r="E206" s="3" t="s">
        <v>32</v>
      </c>
      <c r="F206" s="33">
        <f>16.4*D206</f>
        <v>1967.9999999999998</v>
      </c>
      <c r="G206" s="33">
        <f t="shared" si="1"/>
        <v>1967.9999999999998</v>
      </c>
      <c r="H206" s="3" t="s">
        <v>32</v>
      </c>
      <c r="I206" s="3" t="s">
        <v>37</v>
      </c>
      <c r="J206" s="3" t="s">
        <v>32</v>
      </c>
      <c r="K206" s="8">
        <v>45809</v>
      </c>
    </row>
    <row r="207" spans="1:11" ht="36">
      <c r="A207" s="5">
        <v>141</v>
      </c>
      <c r="B207" s="5">
        <v>622716</v>
      </c>
      <c r="C207" s="47" t="s">
        <v>206</v>
      </c>
      <c r="D207" s="5">
        <v>80</v>
      </c>
      <c r="E207" s="3" t="s">
        <v>32</v>
      </c>
      <c r="F207" s="33">
        <f>13*D207</f>
        <v>1040</v>
      </c>
      <c r="G207" s="33">
        <f t="shared" si="1"/>
        <v>1040</v>
      </c>
      <c r="H207" s="3" t="s">
        <v>32</v>
      </c>
      <c r="I207" s="3" t="s">
        <v>37</v>
      </c>
      <c r="J207" s="3" t="s">
        <v>32</v>
      </c>
      <c r="K207" s="8">
        <v>45809</v>
      </c>
    </row>
    <row r="208" spans="1:11" ht="36">
      <c r="A208" s="5">
        <v>142</v>
      </c>
      <c r="B208" s="5">
        <v>467061</v>
      </c>
      <c r="C208" s="47" t="s">
        <v>207</v>
      </c>
      <c r="D208" s="5">
        <v>80</v>
      </c>
      <c r="E208" s="3" t="s">
        <v>32</v>
      </c>
      <c r="F208" s="33">
        <f>D208*12</f>
        <v>960</v>
      </c>
      <c r="G208" s="33">
        <f t="shared" si="1"/>
        <v>960</v>
      </c>
      <c r="H208" s="3" t="s">
        <v>32</v>
      </c>
      <c r="I208" s="3" t="s">
        <v>37</v>
      </c>
      <c r="J208" s="3" t="s">
        <v>32</v>
      </c>
      <c r="K208" s="8">
        <v>45809</v>
      </c>
    </row>
    <row r="209" spans="1:11" ht="48">
      <c r="A209" s="5">
        <v>143</v>
      </c>
      <c r="B209" s="5">
        <v>459309</v>
      </c>
      <c r="C209" s="47" t="s">
        <v>208</v>
      </c>
      <c r="D209" s="5">
        <v>20</v>
      </c>
      <c r="E209" s="3" t="s">
        <v>32</v>
      </c>
      <c r="F209" s="33">
        <v>980</v>
      </c>
      <c r="G209" s="33">
        <v>980</v>
      </c>
      <c r="H209" s="3" t="s">
        <v>32</v>
      </c>
      <c r="I209" s="3" t="s">
        <v>37</v>
      </c>
      <c r="J209" s="3" t="s">
        <v>32</v>
      </c>
      <c r="K209" s="8">
        <v>45809</v>
      </c>
    </row>
    <row r="210" spans="1:11" ht="36">
      <c r="A210" s="5">
        <v>144</v>
      </c>
      <c r="B210" s="5">
        <v>401408</v>
      </c>
      <c r="C210" s="47" t="s">
        <v>209</v>
      </c>
      <c r="D210" s="5">
        <v>40</v>
      </c>
      <c r="E210" s="3" t="s">
        <v>32</v>
      </c>
      <c r="F210" s="33">
        <f>D210*18</f>
        <v>720</v>
      </c>
      <c r="G210" s="33">
        <v>185</v>
      </c>
      <c r="H210" s="3" t="s">
        <v>32</v>
      </c>
      <c r="I210" s="3" t="s">
        <v>37</v>
      </c>
      <c r="J210" s="3" t="s">
        <v>32</v>
      </c>
      <c r="K210" s="8">
        <v>45809</v>
      </c>
    </row>
    <row r="211" spans="1:11" ht="48">
      <c r="A211" s="5">
        <v>145</v>
      </c>
      <c r="B211" s="5">
        <v>471415</v>
      </c>
      <c r="C211" s="47" t="s">
        <v>210</v>
      </c>
      <c r="D211" s="5">
        <v>120</v>
      </c>
      <c r="E211" s="3" t="s">
        <v>32</v>
      </c>
      <c r="F211" s="33">
        <f>D211*2.85</f>
        <v>342</v>
      </c>
      <c r="G211" s="33">
        <v>285</v>
      </c>
      <c r="H211" s="3" t="s">
        <v>32</v>
      </c>
      <c r="I211" s="3" t="s">
        <v>37</v>
      </c>
      <c r="J211" s="3" t="s">
        <v>32</v>
      </c>
      <c r="K211" s="8">
        <v>45809</v>
      </c>
    </row>
    <row r="212" spans="1:11" ht="24">
      <c r="A212" s="5">
        <v>146</v>
      </c>
      <c r="B212" s="5">
        <v>601347</v>
      </c>
      <c r="C212" s="47" t="s">
        <v>211</v>
      </c>
      <c r="D212" s="5">
        <v>100</v>
      </c>
      <c r="E212" s="3" t="s">
        <v>32</v>
      </c>
      <c r="F212" s="33">
        <f>6.81*D212</f>
        <v>681</v>
      </c>
      <c r="G212" s="33">
        <v>681.3</v>
      </c>
      <c r="H212" s="3" t="s">
        <v>32</v>
      </c>
      <c r="I212" s="3" t="s">
        <v>37</v>
      </c>
      <c r="J212" s="3" t="s">
        <v>32</v>
      </c>
      <c r="K212" s="8">
        <v>45809</v>
      </c>
    </row>
    <row r="213" spans="1:11" ht="24">
      <c r="A213" s="5">
        <v>147</v>
      </c>
      <c r="B213" s="5">
        <v>323863</v>
      </c>
      <c r="C213" s="47" t="s">
        <v>212</v>
      </c>
      <c r="D213" s="5">
        <v>100</v>
      </c>
      <c r="E213" s="3" t="s">
        <v>32</v>
      </c>
      <c r="F213" s="33">
        <f>2.37*D213</f>
        <v>237</v>
      </c>
      <c r="G213" s="33">
        <v>237</v>
      </c>
      <c r="H213" s="3" t="s">
        <v>32</v>
      </c>
      <c r="I213" s="3" t="s">
        <v>37</v>
      </c>
      <c r="J213" s="3" t="s">
        <v>32</v>
      </c>
      <c r="K213" s="8">
        <v>45809</v>
      </c>
    </row>
    <row r="214" spans="1:11" ht="36">
      <c r="A214" s="5">
        <v>148</v>
      </c>
      <c r="B214" s="5">
        <v>614251</v>
      </c>
      <c r="C214" s="47" t="s">
        <v>213</v>
      </c>
      <c r="D214" s="5">
        <v>120</v>
      </c>
      <c r="E214" s="3" t="s">
        <v>32</v>
      </c>
      <c r="F214" s="33">
        <f>D214*7.8</f>
        <v>936</v>
      </c>
      <c r="G214" s="33">
        <f>F214</f>
        <v>936</v>
      </c>
      <c r="H214" s="3" t="s">
        <v>32</v>
      </c>
      <c r="I214" s="3" t="s">
        <v>37</v>
      </c>
      <c r="J214" s="3" t="s">
        <v>32</v>
      </c>
      <c r="K214" s="8">
        <v>45809</v>
      </c>
    </row>
    <row r="215" spans="1:11" ht="36">
      <c r="A215" s="5">
        <v>149</v>
      </c>
      <c r="B215" s="5">
        <v>341745</v>
      </c>
      <c r="C215" s="47" t="s">
        <v>214</v>
      </c>
      <c r="D215" s="5">
        <v>120</v>
      </c>
      <c r="E215" s="3" t="s">
        <v>32</v>
      </c>
      <c r="F215" s="33">
        <f>D215*4.97</f>
        <v>596.4</v>
      </c>
      <c r="G215" s="33">
        <v>149</v>
      </c>
      <c r="H215" s="3" t="s">
        <v>32</v>
      </c>
      <c r="I215" s="3" t="s">
        <v>37</v>
      </c>
      <c r="J215" s="3" t="s">
        <v>32</v>
      </c>
      <c r="K215" s="8">
        <v>45809</v>
      </c>
    </row>
    <row r="216" spans="1:11" ht="24">
      <c r="A216" s="5">
        <v>150</v>
      </c>
      <c r="B216" s="5">
        <v>621186</v>
      </c>
      <c r="C216" s="47" t="s">
        <v>215</v>
      </c>
      <c r="D216" s="5">
        <v>120</v>
      </c>
      <c r="E216" s="3" t="s">
        <v>32</v>
      </c>
      <c r="F216" s="33">
        <f>D216*5</f>
        <v>600</v>
      </c>
      <c r="G216" s="33">
        <v>210</v>
      </c>
      <c r="H216" s="3" t="s">
        <v>32</v>
      </c>
      <c r="I216" s="3" t="s">
        <v>37</v>
      </c>
      <c r="J216" s="3" t="s">
        <v>32</v>
      </c>
      <c r="K216" s="8">
        <v>45809</v>
      </c>
    </row>
    <row r="217" spans="1:11" ht="36">
      <c r="A217" s="5">
        <v>151</v>
      </c>
      <c r="B217" s="5">
        <v>355427</v>
      </c>
      <c r="C217" s="47" t="s">
        <v>216</v>
      </c>
      <c r="D217" s="5">
        <v>120</v>
      </c>
      <c r="E217" s="3" t="s">
        <v>32</v>
      </c>
      <c r="F217" s="33">
        <f>24.8*D217</f>
        <v>2976</v>
      </c>
      <c r="G217" s="33">
        <v>992</v>
      </c>
      <c r="H217" s="3" t="s">
        <v>32</v>
      </c>
      <c r="I217" s="3" t="s">
        <v>37</v>
      </c>
      <c r="J217" s="3" t="s">
        <v>32</v>
      </c>
      <c r="K217" s="8">
        <v>45809</v>
      </c>
    </row>
    <row r="218" spans="1:11" ht="84">
      <c r="A218" s="5">
        <v>152</v>
      </c>
      <c r="B218" s="5">
        <v>618279</v>
      </c>
      <c r="C218" s="46" t="s">
        <v>217</v>
      </c>
      <c r="D218" s="5">
        <v>120</v>
      </c>
      <c r="E218" s="3" t="s">
        <v>32</v>
      </c>
      <c r="F218" s="33">
        <f>41*D218</f>
        <v>4920</v>
      </c>
      <c r="G218" s="33">
        <v>1640</v>
      </c>
      <c r="H218" s="3" t="s">
        <v>32</v>
      </c>
      <c r="I218" s="3" t="s">
        <v>37</v>
      </c>
      <c r="J218" s="3" t="s">
        <v>32</v>
      </c>
      <c r="K218" s="8">
        <v>45809</v>
      </c>
    </row>
    <row r="219" spans="1:11" ht="36">
      <c r="A219" s="5">
        <v>153</v>
      </c>
      <c r="B219" s="5">
        <v>406730</v>
      </c>
      <c r="C219" s="48" t="s">
        <v>218</v>
      </c>
      <c r="D219" s="5">
        <v>100</v>
      </c>
      <c r="E219" s="3" t="s">
        <v>32</v>
      </c>
      <c r="F219" s="33">
        <f>D219*26</f>
        <v>2600</v>
      </c>
      <c r="G219" s="33">
        <f>F219</f>
        <v>2600</v>
      </c>
      <c r="H219" s="3" t="s">
        <v>32</v>
      </c>
      <c r="I219" s="3" t="s">
        <v>37</v>
      </c>
      <c r="J219" s="3" t="s">
        <v>32</v>
      </c>
      <c r="K219" s="8">
        <v>45809</v>
      </c>
    </row>
    <row r="220" spans="1:11" ht="36">
      <c r="A220" s="5">
        <v>154</v>
      </c>
      <c r="B220" s="5">
        <v>321521</v>
      </c>
      <c r="C220" s="46" t="s">
        <v>219</v>
      </c>
      <c r="D220" s="5">
        <v>100</v>
      </c>
      <c r="E220" s="3" t="s">
        <v>32</v>
      </c>
      <c r="F220" s="33">
        <f>D220*20</f>
        <v>2000</v>
      </c>
      <c r="G220" s="33">
        <v>798</v>
      </c>
      <c r="H220" s="3" t="s">
        <v>32</v>
      </c>
      <c r="I220" s="3" t="s">
        <v>37</v>
      </c>
      <c r="J220" s="3" t="s">
        <v>32</v>
      </c>
      <c r="K220" s="8">
        <v>45809</v>
      </c>
    </row>
    <row r="221" spans="1:11" ht="36">
      <c r="A221" s="5">
        <v>155</v>
      </c>
      <c r="B221" s="5">
        <v>334390</v>
      </c>
      <c r="C221" s="47" t="s">
        <v>220</v>
      </c>
      <c r="D221" s="5">
        <v>100</v>
      </c>
      <c r="E221" s="3" t="s">
        <v>32</v>
      </c>
      <c r="F221" s="33">
        <f>30.66*D221</f>
        <v>3066</v>
      </c>
      <c r="G221" s="33">
        <v>614.6</v>
      </c>
      <c r="H221" s="3" t="s">
        <v>32</v>
      </c>
      <c r="I221" s="3" t="s">
        <v>37</v>
      </c>
      <c r="J221" s="3" t="s">
        <v>32</v>
      </c>
      <c r="K221" s="8">
        <v>45809</v>
      </c>
    </row>
    <row r="222" spans="1:11" ht="36">
      <c r="A222" s="5">
        <v>156</v>
      </c>
      <c r="B222" s="5">
        <v>336780</v>
      </c>
      <c r="C222" s="47" t="s">
        <v>221</v>
      </c>
      <c r="D222" s="5">
        <v>100</v>
      </c>
      <c r="E222" s="3" t="s">
        <v>32</v>
      </c>
      <c r="F222" s="33">
        <f>30*D222</f>
        <v>3000</v>
      </c>
      <c r="G222" s="33">
        <v>614.6</v>
      </c>
      <c r="H222" s="3" t="s">
        <v>32</v>
      </c>
      <c r="I222" s="3" t="s">
        <v>37</v>
      </c>
      <c r="J222" s="3" t="s">
        <v>32</v>
      </c>
      <c r="K222" s="8">
        <v>45809</v>
      </c>
    </row>
    <row r="223" spans="1:11" ht="36">
      <c r="A223" s="5">
        <v>157</v>
      </c>
      <c r="B223" s="5">
        <v>243205</v>
      </c>
      <c r="C223" s="45" t="s">
        <v>222</v>
      </c>
      <c r="D223" s="5">
        <v>100</v>
      </c>
      <c r="E223" s="3" t="s">
        <v>32</v>
      </c>
      <c r="F223" s="33">
        <f>22.9*D223</f>
        <v>2290</v>
      </c>
      <c r="G223" s="33">
        <v>458</v>
      </c>
      <c r="H223" s="3" t="s">
        <v>32</v>
      </c>
      <c r="I223" s="3" t="s">
        <v>37</v>
      </c>
      <c r="J223" s="3" t="s">
        <v>32</v>
      </c>
      <c r="K223" s="8">
        <v>45809</v>
      </c>
    </row>
    <row r="224" spans="1:11" ht="36">
      <c r="A224" s="5">
        <v>158</v>
      </c>
      <c r="B224" s="5">
        <v>253939</v>
      </c>
      <c r="C224" s="45" t="s">
        <v>223</v>
      </c>
      <c r="D224" s="5">
        <v>100</v>
      </c>
      <c r="E224" s="3" t="s">
        <v>32</v>
      </c>
      <c r="F224" s="33">
        <f>30.73*D224</f>
        <v>3073</v>
      </c>
      <c r="G224" s="33">
        <v>614.6</v>
      </c>
      <c r="H224" s="3" t="s">
        <v>32</v>
      </c>
      <c r="I224" s="3" t="s">
        <v>37</v>
      </c>
      <c r="J224" s="3" t="s">
        <v>32</v>
      </c>
      <c r="K224" s="8">
        <v>45809</v>
      </c>
    </row>
    <row r="225" spans="1:11" ht="48">
      <c r="A225" s="5">
        <v>159</v>
      </c>
      <c r="B225" s="5">
        <v>277295</v>
      </c>
      <c r="C225" s="45" t="s">
        <v>224</v>
      </c>
      <c r="D225" s="5">
        <v>100</v>
      </c>
      <c r="E225" s="3" t="s">
        <v>32</v>
      </c>
      <c r="F225" s="33"/>
      <c r="G225" s="33">
        <v>614.6</v>
      </c>
      <c r="H225" s="3" t="s">
        <v>32</v>
      </c>
      <c r="I225" s="3" t="s">
        <v>37</v>
      </c>
      <c r="J225" s="3" t="s">
        <v>32</v>
      </c>
      <c r="K225" s="8">
        <v>45809</v>
      </c>
    </row>
    <row r="226" spans="1:11" ht="24">
      <c r="A226" s="5">
        <v>160</v>
      </c>
      <c r="B226" s="5">
        <v>364327</v>
      </c>
      <c r="C226" s="45" t="s">
        <v>225</v>
      </c>
      <c r="D226" s="5">
        <v>120</v>
      </c>
      <c r="E226" s="3" t="s">
        <v>32</v>
      </c>
      <c r="F226" s="33">
        <v>1188</v>
      </c>
      <c r="G226" s="33">
        <v>1188</v>
      </c>
      <c r="H226" s="3" t="s">
        <v>32</v>
      </c>
      <c r="I226" s="3" t="s">
        <v>37</v>
      </c>
      <c r="J226" s="3" t="s">
        <v>32</v>
      </c>
      <c r="K226" s="8">
        <v>45809</v>
      </c>
    </row>
    <row r="227" spans="1:11" ht="36">
      <c r="A227" s="5">
        <v>161</v>
      </c>
      <c r="B227" s="5">
        <v>413293</v>
      </c>
      <c r="C227" s="45" t="s">
        <v>226</v>
      </c>
      <c r="D227" s="5">
        <v>5</v>
      </c>
      <c r="E227" s="3" t="s">
        <v>32</v>
      </c>
      <c r="F227" s="33">
        <v>149.5</v>
      </c>
      <c r="G227" s="33">
        <v>149.5</v>
      </c>
      <c r="H227" s="3" t="s">
        <v>32</v>
      </c>
      <c r="I227" s="3" t="s">
        <v>37</v>
      </c>
      <c r="J227" s="3" t="s">
        <v>32</v>
      </c>
      <c r="K227" s="8">
        <v>45809</v>
      </c>
    </row>
    <row r="228" spans="1:11" ht="36">
      <c r="A228" s="5">
        <v>162</v>
      </c>
      <c r="B228" s="5">
        <v>338538</v>
      </c>
      <c r="C228" s="45" t="s">
        <v>227</v>
      </c>
      <c r="D228" s="5">
        <v>5</v>
      </c>
      <c r="E228" s="3" t="s">
        <v>32</v>
      </c>
      <c r="F228" s="33">
        <v>87</v>
      </c>
      <c r="G228" s="33">
        <v>87</v>
      </c>
      <c r="H228" s="3" t="s">
        <v>32</v>
      </c>
      <c r="I228" s="3" t="s">
        <v>37</v>
      </c>
      <c r="J228" s="3" t="s">
        <v>32</v>
      </c>
      <c r="K228" s="8">
        <v>45809</v>
      </c>
    </row>
    <row r="229" spans="1:11" ht="48">
      <c r="A229" s="5">
        <v>163</v>
      </c>
      <c r="B229" s="5">
        <v>313315</v>
      </c>
      <c r="C229" s="45" t="s">
        <v>228</v>
      </c>
      <c r="D229" s="5">
        <v>75</v>
      </c>
      <c r="E229" s="3" t="s">
        <v>32</v>
      </c>
      <c r="F229" s="33">
        <v>555</v>
      </c>
      <c r="G229" s="33">
        <v>555</v>
      </c>
      <c r="H229" s="3" t="s">
        <v>32</v>
      </c>
      <c r="I229" s="3" t="s">
        <v>37</v>
      </c>
      <c r="J229" s="3" t="s">
        <v>32</v>
      </c>
      <c r="K229" s="8">
        <v>45809</v>
      </c>
    </row>
    <row r="230" spans="1:11" ht="48">
      <c r="A230" s="5">
        <v>164</v>
      </c>
      <c r="B230" s="5">
        <v>406915</v>
      </c>
      <c r="C230" s="45" t="s">
        <v>229</v>
      </c>
      <c r="D230" s="5">
        <v>40</v>
      </c>
      <c r="E230" s="3" t="s">
        <v>32</v>
      </c>
      <c r="F230" s="33">
        <v>239.6</v>
      </c>
      <c r="G230" s="33">
        <v>239.6</v>
      </c>
      <c r="H230" s="3" t="s">
        <v>32</v>
      </c>
      <c r="I230" s="3" t="s">
        <v>37</v>
      </c>
      <c r="J230" s="3" t="s">
        <v>32</v>
      </c>
      <c r="K230" s="8">
        <v>45809</v>
      </c>
    </row>
    <row r="231" spans="1:11" ht="24">
      <c r="A231" s="5">
        <v>165</v>
      </c>
      <c r="B231" s="5">
        <v>321724</v>
      </c>
      <c r="C231" s="45" t="s">
        <v>230</v>
      </c>
      <c r="D231" s="5">
        <v>20</v>
      </c>
      <c r="E231" s="3" t="s">
        <v>32</v>
      </c>
      <c r="F231" s="33">
        <v>1579.8</v>
      </c>
      <c r="G231" s="33">
        <v>1579.8</v>
      </c>
      <c r="H231" s="3" t="s">
        <v>32</v>
      </c>
      <c r="I231" s="3" t="s">
        <v>37</v>
      </c>
      <c r="J231" s="3" t="s">
        <v>32</v>
      </c>
      <c r="K231" s="8">
        <v>45809</v>
      </c>
    </row>
    <row r="232" spans="1:11" ht="48">
      <c r="A232" s="5">
        <v>166</v>
      </c>
      <c r="B232" s="5">
        <v>337247</v>
      </c>
      <c r="C232" s="45" t="s">
        <v>231</v>
      </c>
      <c r="D232" s="5">
        <v>20</v>
      </c>
      <c r="E232" s="3" t="s">
        <v>32</v>
      </c>
      <c r="F232" s="33">
        <v>398</v>
      </c>
      <c r="G232" s="33">
        <v>398</v>
      </c>
      <c r="H232" s="3" t="s">
        <v>32</v>
      </c>
      <c r="I232" s="3" t="s">
        <v>37</v>
      </c>
      <c r="J232" s="3" t="s">
        <v>32</v>
      </c>
      <c r="K232" s="8">
        <v>45809</v>
      </c>
    </row>
    <row r="233" spans="1:11" ht="36">
      <c r="A233" s="5">
        <v>167</v>
      </c>
      <c r="B233" s="5">
        <v>283412</v>
      </c>
      <c r="C233" s="45" t="s">
        <v>232</v>
      </c>
      <c r="D233" s="5">
        <v>30</v>
      </c>
      <c r="E233" s="3" t="s">
        <v>32</v>
      </c>
      <c r="F233" s="33">
        <v>717</v>
      </c>
      <c r="G233" s="33">
        <v>717</v>
      </c>
      <c r="H233" s="3" t="s">
        <v>32</v>
      </c>
      <c r="I233" s="3" t="s">
        <v>37</v>
      </c>
      <c r="J233" s="3" t="s">
        <v>32</v>
      </c>
      <c r="K233" s="8">
        <v>45809</v>
      </c>
    </row>
    <row r="234" spans="1:11" ht="36">
      <c r="A234" s="5">
        <v>168</v>
      </c>
      <c r="B234" s="5">
        <v>413508</v>
      </c>
      <c r="C234" s="45" t="s">
        <v>233</v>
      </c>
      <c r="D234" s="5">
        <v>10</v>
      </c>
      <c r="E234" s="3" t="s">
        <v>32</v>
      </c>
      <c r="F234" s="33">
        <v>65</v>
      </c>
      <c r="G234" s="33">
        <v>65</v>
      </c>
      <c r="H234" s="3" t="s">
        <v>32</v>
      </c>
      <c r="I234" s="3" t="s">
        <v>37</v>
      </c>
      <c r="J234" s="3" t="s">
        <v>32</v>
      </c>
      <c r="K234" s="8">
        <v>45809</v>
      </c>
    </row>
    <row r="235" spans="1:11" ht="48">
      <c r="A235" s="5">
        <v>169</v>
      </c>
      <c r="B235" s="5">
        <v>202393</v>
      </c>
      <c r="C235" s="45" t="s">
        <v>234</v>
      </c>
      <c r="D235" s="5">
        <v>30</v>
      </c>
      <c r="E235" s="3" t="s">
        <v>32</v>
      </c>
      <c r="F235" s="33">
        <v>683.7</v>
      </c>
      <c r="G235" s="33">
        <v>683.7</v>
      </c>
      <c r="H235" s="3" t="s">
        <v>32</v>
      </c>
      <c r="I235" s="3" t="s">
        <v>37</v>
      </c>
      <c r="J235" s="3" t="s">
        <v>32</v>
      </c>
      <c r="K235" s="8">
        <v>45809</v>
      </c>
    </row>
    <row r="236" spans="1:11" ht="48">
      <c r="A236" s="5">
        <v>170</v>
      </c>
      <c r="B236" s="5">
        <v>326432</v>
      </c>
      <c r="C236" s="45" t="s">
        <v>235</v>
      </c>
      <c r="D236" s="5">
        <v>30</v>
      </c>
      <c r="E236" s="3" t="s">
        <v>32</v>
      </c>
      <c r="F236" s="33">
        <v>649.79999999999995</v>
      </c>
      <c r="G236" s="33">
        <v>649.79999999999995</v>
      </c>
      <c r="H236" s="3" t="s">
        <v>32</v>
      </c>
      <c r="I236" s="3" t="s">
        <v>37</v>
      </c>
      <c r="J236" s="3" t="s">
        <v>32</v>
      </c>
      <c r="K236" s="8">
        <v>45809</v>
      </c>
    </row>
    <row r="237" spans="1:11" ht="24">
      <c r="A237" s="5">
        <v>171</v>
      </c>
      <c r="B237" s="5">
        <v>437814</v>
      </c>
      <c r="C237" s="45" t="s">
        <v>236</v>
      </c>
      <c r="D237" s="5">
        <v>60</v>
      </c>
      <c r="E237" s="3" t="s">
        <v>32</v>
      </c>
      <c r="F237" s="33">
        <v>269.39999999999998</v>
      </c>
      <c r="G237" s="33">
        <v>269.39999999999998</v>
      </c>
      <c r="H237" s="3" t="s">
        <v>32</v>
      </c>
      <c r="I237" s="3" t="s">
        <v>37</v>
      </c>
      <c r="J237" s="3" t="s">
        <v>32</v>
      </c>
      <c r="K237" s="8">
        <v>45809</v>
      </c>
    </row>
    <row r="238" spans="1:11" ht="65.849999999999994" customHeight="1">
      <c r="A238" s="5">
        <v>172</v>
      </c>
      <c r="B238" s="5">
        <v>414907</v>
      </c>
      <c r="C238" s="45" t="s">
        <v>237</v>
      </c>
      <c r="D238" s="5">
        <v>60</v>
      </c>
      <c r="E238" s="3" t="s">
        <v>32</v>
      </c>
      <c r="F238" s="33">
        <v>719.4</v>
      </c>
      <c r="G238" s="33">
        <v>719.4</v>
      </c>
      <c r="H238" s="3" t="s">
        <v>32</v>
      </c>
      <c r="I238" s="3" t="s">
        <v>37</v>
      </c>
      <c r="J238" s="3" t="s">
        <v>32</v>
      </c>
      <c r="K238" s="8">
        <v>45809</v>
      </c>
    </row>
    <row r="239" spans="1:11" ht="63.2" customHeight="1">
      <c r="A239" s="5">
        <v>173</v>
      </c>
      <c r="B239" s="5">
        <v>416987</v>
      </c>
      <c r="C239" s="45" t="s">
        <v>238</v>
      </c>
      <c r="D239" s="5">
        <v>30</v>
      </c>
      <c r="E239" s="3" t="s">
        <v>32</v>
      </c>
      <c r="F239" s="33">
        <v>477</v>
      </c>
      <c r="G239" s="33">
        <v>477</v>
      </c>
      <c r="H239" s="3" t="s">
        <v>32</v>
      </c>
      <c r="I239" s="3" t="s">
        <v>37</v>
      </c>
      <c r="J239" s="3" t="s">
        <v>32</v>
      </c>
      <c r="K239" s="8">
        <v>45809</v>
      </c>
    </row>
    <row r="240" spans="1:11" ht="48">
      <c r="A240" s="5">
        <v>174</v>
      </c>
      <c r="B240" s="5">
        <v>319879</v>
      </c>
      <c r="C240" s="45" t="s">
        <v>239</v>
      </c>
      <c r="D240" s="5">
        <v>30</v>
      </c>
      <c r="E240" s="3" t="s">
        <v>32</v>
      </c>
      <c r="F240" s="33">
        <v>528</v>
      </c>
      <c r="G240" s="33">
        <v>528</v>
      </c>
      <c r="H240" s="3" t="s">
        <v>32</v>
      </c>
      <c r="I240" s="3" t="s">
        <v>37</v>
      </c>
      <c r="J240" s="3" t="s">
        <v>32</v>
      </c>
      <c r="K240" s="8">
        <v>45809</v>
      </c>
    </row>
    <row r="241" spans="1:11" ht="48">
      <c r="A241" s="5">
        <v>175</v>
      </c>
      <c r="B241" s="5">
        <v>297162</v>
      </c>
      <c r="C241" s="45" t="s">
        <v>240</v>
      </c>
      <c r="D241" s="5">
        <v>50</v>
      </c>
      <c r="E241" s="3" t="s">
        <v>32</v>
      </c>
      <c r="F241" s="33">
        <v>438.5</v>
      </c>
      <c r="G241" s="33">
        <v>438.5</v>
      </c>
      <c r="H241" s="3" t="s">
        <v>32</v>
      </c>
      <c r="I241" s="3" t="s">
        <v>37</v>
      </c>
      <c r="J241" s="3" t="s">
        <v>32</v>
      </c>
      <c r="K241" s="8">
        <v>45809</v>
      </c>
    </row>
    <row r="242" spans="1:11" ht="48">
      <c r="A242" s="5">
        <v>176</v>
      </c>
      <c r="B242" s="5">
        <v>245681</v>
      </c>
      <c r="C242" s="45" t="s">
        <v>241</v>
      </c>
      <c r="D242" s="5">
        <v>20</v>
      </c>
      <c r="E242" s="3" t="s">
        <v>32</v>
      </c>
      <c r="F242" s="33">
        <v>397.6</v>
      </c>
      <c r="G242" s="33">
        <v>397.6</v>
      </c>
      <c r="H242" s="3" t="s">
        <v>32</v>
      </c>
      <c r="I242" s="3" t="s">
        <v>37</v>
      </c>
      <c r="J242" s="3" t="s">
        <v>32</v>
      </c>
      <c r="K242" s="8">
        <v>45809</v>
      </c>
    </row>
    <row r="243" spans="1:11" ht="36">
      <c r="A243" s="5">
        <v>177</v>
      </c>
      <c r="B243" s="5">
        <v>347755</v>
      </c>
      <c r="C243" s="45" t="s">
        <v>242</v>
      </c>
      <c r="D243" s="5">
        <v>60</v>
      </c>
      <c r="E243" s="3" t="s">
        <v>32</v>
      </c>
      <c r="F243" s="33">
        <v>720</v>
      </c>
      <c r="G243" s="33">
        <v>720</v>
      </c>
      <c r="H243" s="3" t="s">
        <v>32</v>
      </c>
      <c r="I243" s="3" t="s">
        <v>37</v>
      </c>
      <c r="J243" s="3" t="s">
        <v>32</v>
      </c>
      <c r="K243" s="8">
        <v>45809</v>
      </c>
    </row>
    <row r="244" spans="1:11" ht="36">
      <c r="A244" s="5">
        <v>178</v>
      </c>
      <c r="B244" s="5">
        <v>243357</v>
      </c>
      <c r="C244" s="45" t="s">
        <v>243</v>
      </c>
      <c r="D244" s="5">
        <v>30</v>
      </c>
      <c r="E244" s="3" t="s">
        <v>32</v>
      </c>
      <c r="F244" s="33">
        <v>885</v>
      </c>
      <c r="G244" s="33">
        <v>885</v>
      </c>
      <c r="H244" s="3" t="s">
        <v>32</v>
      </c>
      <c r="I244" s="3" t="s">
        <v>37</v>
      </c>
      <c r="J244" s="3" t="s">
        <v>32</v>
      </c>
      <c r="K244" s="8">
        <v>45809</v>
      </c>
    </row>
    <row r="245" spans="1:11" ht="24">
      <c r="A245" s="5">
        <v>179</v>
      </c>
      <c r="B245" s="5">
        <v>392768</v>
      </c>
      <c r="C245" s="45" t="s">
        <v>244</v>
      </c>
      <c r="D245" s="5">
        <v>60</v>
      </c>
      <c r="E245" s="3" t="s">
        <v>32</v>
      </c>
      <c r="F245" s="33">
        <v>741</v>
      </c>
      <c r="G245" s="33">
        <v>741</v>
      </c>
      <c r="H245" s="3" t="s">
        <v>32</v>
      </c>
      <c r="I245" s="3" t="s">
        <v>37</v>
      </c>
      <c r="J245" s="3" t="s">
        <v>32</v>
      </c>
      <c r="K245" s="8">
        <v>45809</v>
      </c>
    </row>
    <row r="246" spans="1:11" ht="48">
      <c r="A246" s="5">
        <v>180</v>
      </c>
      <c r="B246" s="5">
        <v>447945</v>
      </c>
      <c r="C246" s="45" t="s">
        <v>245</v>
      </c>
      <c r="D246" s="5">
        <v>20</v>
      </c>
      <c r="E246" s="3" t="s">
        <v>32</v>
      </c>
      <c r="F246" s="33">
        <v>298.39999999999998</v>
      </c>
      <c r="G246" s="33">
        <v>298.39999999999998</v>
      </c>
      <c r="H246" s="3" t="s">
        <v>32</v>
      </c>
      <c r="I246" s="3" t="s">
        <v>37</v>
      </c>
      <c r="J246" s="3" t="s">
        <v>32</v>
      </c>
      <c r="K246" s="8">
        <v>45809</v>
      </c>
    </row>
    <row r="247" spans="1:11" ht="36">
      <c r="A247" s="5">
        <v>181</v>
      </c>
      <c r="B247" s="5">
        <v>447943</v>
      </c>
      <c r="C247" s="45" t="s">
        <v>246</v>
      </c>
      <c r="D247" s="5">
        <v>20</v>
      </c>
      <c r="E247" s="3" t="s">
        <v>32</v>
      </c>
      <c r="F247" s="33">
        <v>298.39999999999998</v>
      </c>
      <c r="G247" s="33">
        <v>298.39999999999998</v>
      </c>
      <c r="H247" s="3" t="s">
        <v>32</v>
      </c>
      <c r="I247" s="3" t="s">
        <v>37</v>
      </c>
      <c r="J247" s="3" t="s">
        <v>32</v>
      </c>
      <c r="K247" s="8">
        <v>45809</v>
      </c>
    </row>
    <row r="248" spans="1:11" ht="36">
      <c r="A248" s="5">
        <v>182</v>
      </c>
      <c r="B248" s="5">
        <v>447944</v>
      </c>
      <c r="C248" s="45" t="s">
        <v>247</v>
      </c>
      <c r="D248" s="5">
        <v>20</v>
      </c>
      <c r="E248" s="3" t="s">
        <v>32</v>
      </c>
      <c r="F248" s="33">
        <v>298.39999999999998</v>
      </c>
      <c r="G248" s="33">
        <v>298.39999999999998</v>
      </c>
      <c r="H248" s="3" t="s">
        <v>32</v>
      </c>
      <c r="I248" s="3" t="s">
        <v>37</v>
      </c>
      <c r="J248" s="3" t="s">
        <v>32</v>
      </c>
      <c r="K248" s="8">
        <v>45809</v>
      </c>
    </row>
    <row r="249" spans="1:11" ht="60">
      <c r="A249" s="5">
        <v>183</v>
      </c>
      <c r="B249" s="5">
        <v>271478</v>
      </c>
      <c r="C249" s="45" t="s">
        <v>248</v>
      </c>
      <c r="D249" s="5">
        <v>400</v>
      </c>
      <c r="E249" s="3" t="s">
        <v>32</v>
      </c>
      <c r="F249" s="33">
        <v>11196</v>
      </c>
      <c r="G249" s="33">
        <v>11196</v>
      </c>
      <c r="H249" s="3" t="s">
        <v>32</v>
      </c>
      <c r="I249" s="3" t="s">
        <v>37</v>
      </c>
      <c r="J249" s="3" t="s">
        <v>32</v>
      </c>
      <c r="K249" s="8">
        <v>45809</v>
      </c>
    </row>
    <row r="250" spans="1:11" ht="72">
      <c r="A250" s="5">
        <v>184</v>
      </c>
      <c r="B250" s="5">
        <v>270234</v>
      </c>
      <c r="C250" s="45" t="s">
        <v>249</v>
      </c>
      <c r="D250" s="5">
        <v>10</v>
      </c>
      <c r="E250" s="3" t="s">
        <v>32</v>
      </c>
      <c r="F250" s="33">
        <v>328</v>
      </c>
      <c r="G250" s="33">
        <v>328</v>
      </c>
      <c r="H250" s="3" t="s">
        <v>32</v>
      </c>
      <c r="I250" s="3" t="s">
        <v>37</v>
      </c>
      <c r="J250" s="3" t="s">
        <v>32</v>
      </c>
      <c r="K250" s="8">
        <v>45809</v>
      </c>
    </row>
    <row r="251" spans="1:11" ht="24">
      <c r="A251" s="5">
        <v>185</v>
      </c>
      <c r="B251" s="5">
        <v>622665</v>
      </c>
      <c r="C251" s="45" t="s">
        <v>250</v>
      </c>
      <c r="D251" s="5">
        <v>30</v>
      </c>
      <c r="E251" s="3" t="s">
        <v>32</v>
      </c>
      <c r="F251" s="33">
        <v>1036</v>
      </c>
      <c r="G251" s="33">
        <v>1036</v>
      </c>
      <c r="H251" s="3" t="s">
        <v>32</v>
      </c>
      <c r="I251" s="3" t="s">
        <v>37</v>
      </c>
      <c r="J251" s="3" t="s">
        <v>32</v>
      </c>
      <c r="K251" s="8">
        <v>45809</v>
      </c>
    </row>
    <row r="252" spans="1:11">
      <c r="A252" s="5">
        <v>186</v>
      </c>
      <c r="B252" s="5">
        <v>325965</v>
      </c>
      <c r="C252" s="45" t="s">
        <v>251</v>
      </c>
      <c r="D252" s="21"/>
      <c r="E252" s="3" t="s">
        <v>32</v>
      </c>
      <c r="F252" s="33">
        <v>903.3</v>
      </c>
      <c r="G252" s="33">
        <v>903.3</v>
      </c>
      <c r="H252" s="3" t="s">
        <v>32</v>
      </c>
      <c r="I252" s="3" t="s">
        <v>37</v>
      </c>
      <c r="J252" s="3" t="s">
        <v>32</v>
      </c>
      <c r="K252" s="8">
        <v>45809</v>
      </c>
    </row>
    <row r="253" spans="1:11" ht="36">
      <c r="A253" s="5">
        <v>187</v>
      </c>
      <c r="B253" s="5">
        <v>413178</v>
      </c>
      <c r="C253" s="45" t="s">
        <v>252</v>
      </c>
      <c r="D253" s="5">
        <v>60</v>
      </c>
      <c r="E253" s="3" t="s">
        <v>32</v>
      </c>
      <c r="F253" s="33">
        <v>894</v>
      </c>
      <c r="G253" s="33">
        <v>894</v>
      </c>
      <c r="H253" s="3" t="s">
        <v>32</v>
      </c>
      <c r="I253" s="3" t="s">
        <v>37</v>
      </c>
      <c r="J253" s="3" t="s">
        <v>32</v>
      </c>
      <c r="K253" s="8">
        <v>45809</v>
      </c>
    </row>
    <row r="254" spans="1:11" ht="36">
      <c r="A254" s="5">
        <v>188</v>
      </c>
      <c r="B254" s="5">
        <v>435081</v>
      </c>
      <c r="C254" s="45" t="s">
        <v>253</v>
      </c>
      <c r="D254" s="5">
        <v>30</v>
      </c>
      <c r="E254" s="3" t="s">
        <v>32</v>
      </c>
      <c r="F254" s="33">
        <v>531</v>
      </c>
      <c r="G254" s="33">
        <v>531</v>
      </c>
      <c r="H254" s="3" t="s">
        <v>32</v>
      </c>
      <c r="I254" s="3" t="s">
        <v>37</v>
      </c>
      <c r="J254" s="3" t="s">
        <v>32</v>
      </c>
      <c r="K254" s="8">
        <v>45809</v>
      </c>
    </row>
    <row r="255" spans="1:11" ht="24">
      <c r="A255" s="5">
        <v>189</v>
      </c>
      <c r="B255" s="5">
        <v>360218</v>
      </c>
      <c r="C255" s="45" t="s">
        <v>254</v>
      </c>
      <c r="D255" s="5">
        <v>10</v>
      </c>
      <c r="E255" s="3" t="s">
        <v>32</v>
      </c>
      <c r="F255" s="33">
        <v>84.3</v>
      </c>
      <c r="G255" s="33">
        <v>84.3</v>
      </c>
      <c r="H255" s="3" t="s">
        <v>32</v>
      </c>
      <c r="I255" s="3" t="s">
        <v>37</v>
      </c>
      <c r="J255" s="3" t="s">
        <v>32</v>
      </c>
      <c r="K255" s="8">
        <v>45809</v>
      </c>
    </row>
    <row r="256" spans="1:11" ht="48">
      <c r="A256" s="5">
        <v>190</v>
      </c>
      <c r="B256" s="5">
        <v>229774</v>
      </c>
      <c r="C256" s="45" t="s">
        <v>255</v>
      </c>
      <c r="D256" s="5">
        <v>10</v>
      </c>
      <c r="E256" s="3" t="s">
        <v>32</v>
      </c>
      <c r="F256" s="33">
        <v>84.3</v>
      </c>
      <c r="G256" s="33">
        <v>84.3</v>
      </c>
      <c r="H256" s="3" t="s">
        <v>32</v>
      </c>
      <c r="I256" s="3" t="s">
        <v>37</v>
      </c>
      <c r="J256" s="3" t="s">
        <v>32</v>
      </c>
      <c r="K256" s="8">
        <v>45809</v>
      </c>
    </row>
    <row r="257" spans="1:11" ht="48">
      <c r="A257" s="5">
        <v>191</v>
      </c>
      <c r="B257" s="5">
        <v>229781</v>
      </c>
      <c r="C257" s="45" t="s">
        <v>256</v>
      </c>
      <c r="D257" s="5">
        <v>10</v>
      </c>
      <c r="E257" s="3" t="s">
        <v>32</v>
      </c>
      <c r="F257" s="33">
        <v>84.3</v>
      </c>
      <c r="G257" s="33">
        <v>84.3</v>
      </c>
      <c r="H257" s="3" t="s">
        <v>32</v>
      </c>
      <c r="I257" s="3" t="s">
        <v>37</v>
      </c>
      <c r="J257" s="3" t="s">
        <v>32</v>
      </c>
      <c r="K257" s="8">
        <v>45809</v>
      </c>
    </row>
    <row r="258" spans="1:11" ht="48">
      <c r="A258" s="5">
        <v>192</v>
      </c>
      <c r="B258" s="5">
        <v>229779</v>
      </c>
      <c r="C258" s="45" t="s">
        <v>257</v>
      </c>
      <c r="D258" s="5">
        <v>10</v>
      </c>
      <c r="E258" s="3" t="s">
        <v>32</v>
      </c>
      <c r="F258" s="33">
        <v>84.3</v>
      </c>
      <c r="G258" s="33">
        <v>84.3</v>
      </c>
      <c r="H258" s="3" t="s">
        <v>32</v>
      </c>
      <c r="I258" s="3" t="s">
        <v>37</v>
      </c>
      <c r="J258" s="3" t="s">
        <v>32</v>
      </c>
      <c r="K258" s="8">
        <v>45809</v>
      </c>
    </row>
    <row r="259" spans="1:11" ht="48">
      <c r="A259" s="5">
        <v>193</v>
      </c>
      <c r="B259" s="5">
        <v>229775</v>
      </c>
      <c r="C259" s="45" t="s">
        <v>258</v>
      </c>
      <c r="D259" s="5">
        <v>10</v>
      </c>
      <c r="E259" s="3" t="s">
        <v>32</v>
      </c>
      <c r="F259" s="33">
        <v>84.3</v>
      </c>
      <c r="G259" s="33">
        <v>84.3</v>
      </c>
      <c r="H259" s="3" t="s">
        <v>32</v>
      </c>
      <c r="I259" s="3" t="s">
        <v>37</v>
      </c>
      <c r="J259" s="3" t="s">
        <v>32</v>
      </c>
      <c r="K259" s="8">
        <v>45809</v>
      </c>
    </row>
    <row r="260" spans="1:11" ht="48">
      <c r="A260" s="5">
        <v>194</v>
      </c>
      <c r="B260" s="5">
        <v>229777</v>
      </c>
      <c r="C260" s="45" t="s">
        <v>259</v>
      </c>
      <c r="D260" s="21">
        <v>10</v>
      </c>
      <c r="E260" s="3" t="s">
        <v>32</v>
      </c>
      <c r="F260" s="33">
        <v>84.3</v>
      </c>
      <c r="G260" s="33">
        <v>84.3</v>
      </c>
      <c r="H260" s="3" t="s">
        <v>32</v>
      </c>
      <c r="I260" s="3" t="s">
        <v>37</v>
      </c>
      <c r="J260" s="3" t="s">
        <v>32</v>
      </c>
      <c r="K260" s="8">
        <v>45809</v>
      </c>
    </row>
    <row r="261" spans="1:11" ht="36">
      <c r="A261" s="5">
        <v>195</v>
      </c>
      <c r="B261" s="5">
        <v>461462</v>
      </c>
      <c r="C261" s="45" t="s">
        <v>260</v>
      </c>
      <c r="D261" s="5">
        <v>30</v>
      </c>
      <c r="E261" s="3" t="s">
        <v>32</v>
      </c>
      <c r="F261" s="33">
        <v>1258.5</v>
      </c>
      <c r="G261" s="33">
        <v>1258.5</v>
      </c>
      <c r="H261" s="3" t="s">
        <v>32</v>
      </c>
      <c r="I261" s="3" t="s">
        <v>37</v>
      </c>
      <c r="J261" s="3" t="s">
        <v>32</v>
      </c>
      <c r="K261" s="8">
        <v>45809</v>
      </c>
    </row>
    <row r="262" spans="1:11" ht="24">
      <c r="A262" s="5">
        <v>196</v>
      </c>
      <c r="B262" s="5">
        <v>406801</v>
      </c>
      <c r="C262" s="45" t="s">
        <v>261</v>
      </c>
      <c r="D262" s="5">
        <v>20</v>
      </c>
      <c r="E262" s="3" t="s">
        <v>32</v>
      </c>
      <c r="F262" s="33">
        <v>965.8</v>
      </c>
      <c r="G262" s="33">
        <v>965.8</v>
      </c>
      <c r="H262" s="3" t="s">
        <v>32</v>
      </c>
      <c r="I262" s="3" t="s">
        <v>37</v>
      </c>
      <c r="J262" s="3" t="s">
        <v>32</v>
      </c>
      <c r="K262" s="8">
        <v>45809</v>
      </c>
    </row>
    <row r="263" spans="1:11" ht="36">
      <c r="A263" s="5">
        <v>197</v>
      </c>
      <c r="B263" s="5">
        <v>613732</v>
      </c>
      <c r="C263" s="45" t="s">
        <v>262</v>
      </c>
      <c r="D263" s="5">
        <v>10</v>
      </c>
      <c r="E263" s="3" t="s">
        <v>32</v>
      </c>
      <c r="F263" s="33">
        <v>3290</v>
      </c>
      <c r="G263" s="33">
        <v>3290</v>
      </c>
      <c r="H263" s="3" t="s">
        <v>32</v>
      </c>
      <c r="I263" s="3" t="s">
        <v>37</v>
      </c>
      <c r="J263" s="3" t="s">
        <v>32</v>
      </c>
      <c r="K263" s="8">
        <v>45809</v>
      </c>
    </row>
    <row r="264" spans="1:11" s="10" customFormat="1" ht="132">
      <c r="A264" s="5">
        <v>198</v>
      </c>
      <c r="B264" s="5"/>
      <c r="C264" s="32" t="s">
        <v>580</v>
      </c>
      <c r="D264" s="5">
        <v>150</v>
      </c>
      <c r="E264" s="3"/>
      <c r="F264" s="33">
        <f>D264*18</f>
        <v>2700</v>
      </c>
      <c r="G264" s="33">
        <f>F264</f>
        <v>2700</v>
      </c>
      <c r="H264" s="3"/>
      <c r="I264" s="3"/>
      <c r="J264" s="3"/>
      <c r="K264" s="8"/>
    </row>
    <row r="265" spans="1:11" ht="132">
      <c r="A265" s="5">
        <v>199</v>
      </c>
      <c r="B265" s="5">
        <v>299605</v>
      </c>
      <c r="C265" s="32" t="s">
        <v>263</v>
      </c>
      <c r="D265" s="5">
        <v>980</v>
      </c>
      <c r="E265" s="3" t="s">
        <v>32</v>
      </c>
      <c r="F265" s="33">
        <f>D265*4</f>
        <v>3920</v>
      </c>
      <c r="G265" s="33">
        <v>492.7</v>
      </c>
      <c r="H265" s="3" t="s">
        <v>32</v>
      </c>
      <c r="I265" s="3" t="s">
        <v>37</v>
      </c>
      <c r="J265" s="3" t="s">
        <v>32</v>
      </c>
      <c r="K265" s="8">
        <v>45809</v>
      </c>
    </row>
    <row r="266" spans="1:11" ht="156">
      <c r="A266" s="5">
        <v>200</v>
      </c>
      <c r="B266" s="5">
        <v>481024</v>
      </c>
      <c r="C266" s="32" t="s">
        <v>264</v>
      </c>
      <c r="D266" s="5">
        <v>230</v>
      </c>
      <c r="E266" s="3" t="s">
        <v>32</v>
      </c>
      <c r="F266" s="33">
        <f>D266*10</f>
        <v>2300</v>
      </c>
      <c r="G266" s="33">
        <f>F266</f>
        <v>2300</v>
      </c>
      <c r="H266" s="3" t="s">
        <v>32</v>
      </c>
      <c r="I266" s="3" t="s">
        <v>37</v>
      </c>
      <c r="J266" s="3" t="s">
        <v>32</v>
      </c>
      <c r="K266" s="8">
        <v>45809</v>
      </c>
    </row>
    <row r="267" spans="1:11" ht="95.45" customHeight="1">
      <c r="A267" s="5">
        <v>201</v>
      </c>
      <c r="B267" s="5">
        <v>14487</v>
      </c>
      <c r="C267" s="32" t="s">
        <v>265</v>
      </c>
      <c r="D267" s="5">
        <v>1380</v>
      </c>
      <c r="E267" s="3" t="s">
        <v>32</v>
      </c>
      <c r="F267" s="33">
        <f>D267*5</f>
        <v>6900</v>
      </c>
      <c r="G267" s="33">
        <f>F267</f>
        <v>6900</v>
      </c>
      <c r="H267" s="3" t="s">
        <v>32</v>
      </c>
      <c r="I267" s="3" t="s">
        <v>37</v>
      </c>
      <c r="J267" s="3" t="s">
        <v>32</v>
      </c>
      <c r="K267" s="8">
        <v>45809</v>
      </c>
    </row>
    <row r="268" spans="1:11" ht="108">
      <c r="A268" s="5">
        <v>202</v>
      </c>
      <c r="B268" s="5">
        <v>449798</v>
      </c>
      <c r="C268" s="32" t="s">
        <v>266</v>
      </c>
      <c r="D268" s="5">
        <v>970</v>
      </c>
      <c r="E268" s="3" t="s">
        <v>32</v>
      </c>
      <c r="F268" s="33">
        <f>D268*2.9</f>
        <v>2813</v>
      </c>
      <c r="G268" s="33">
        <f>F268</f>
        <v>2813</v>
      </c>
      <c r="H268" s="3" t="s">
        <v>32</v>
      </c>
      <c r="I268" s="3" t="s">
        <v>37</v>
      </c>
      <c r="J268" s="3" t="s">
        <v>32</v>
      </c>
      <c r="K268" s="8">
        <v>45809</v>
      </c>
    </row>
    <row r="269" spans="1:11" ht="96">
      <c r="A269" s="5">
        <v>203</v>
      </c>
      <c r="B269" s="5">
        <v>457804</v>
      </c>
      <c r="C269" s="32" t="s">
        <v>267</v>
      </c>
      <c r="D269" s="5">
        <v>470</v>
      </c>
      <c r="E269" s="3" t="s">
        <v>32</v>
      </c>
      <c r="F269" s="33">
        <f>14*D269</f>
        <v>6580</v>
      </c>
      <c r="G269" s="33">
        <f>F269</f>
        <v>6580</v>
      </c>
      <c r="H269" s="3" t="s">
        <v>32</v>
      </c>
      <c r="I269" s="3" t="s">
        <v>37</v>
      </c>
      <c r="J269" s="3" t="s">
        <v>32</v>
      </c>
      <c r="K269" s="8">
        <v>45809</v>
      </c>
    </row>
    <row r="270" spans="1:11" ht="108">
      <c r="A270" s="5">
        <v>204</v>
      </c>
      <c r="B270" s="5">
        <v>484679</v>
      </c>
      <c r="C270" s="32" t="s">
        <v>268</v>
      </c>
      <c r="D270" s="5">
        <v>630</v>
      </c>
      <c r="E270" s="3" t="s">
        <v>32</v>
      </c>
      <c r="F270" s="33">
        <f>D270*15</f>
        <v>9450</v>
      </c>
      <c r="G270" s="33">
        <f>F270</f>
        <v>9450</v>
      </c>
      <c r="H270" s="3" t="s">
        <v>32</v>
      </c>
      <c r="I270" s="3" t="s">
        <v>37</v>
      </c>
      <c r="J270" s="3" t="s">
        <v>32</v>
      </c>
      <c r="K270" s="8">
        <v>45809</v>
      </c>
    </row>
    <row r="271" spans="1:11" ht="108">
      <c r="A271" s="5">
        <v>205</v>
      </c>
      <c r="B271" s="5">
        <v>234737</v>
      </c>
      <c r="C271" s="32" t="s">
        <v>269</v>
      </c>
      <c r="D271" s="5">
        <v>1250</v>
      </c>
      <c r="E271" s="3" t="s">
        <v>32</v>
      </c>
      <c r="F271" s="33">
        <f>D271*5</f>
        <v>6250</v>
      </c>
      <c r="G271" s="33">
        <f>D271*5</f>
        <v>6250</v>
      </c>
      <c r="H271" s="3" t="s">
        <v>32</v>
      </c>
      <c r="I271" s="3" t="s">
        <v>37</v>
      </c>
      <c r="J271" s="3" t="s">
        <v>32</v>
      </c>
      <c r="K271" s="8">
        <v>45809</v>
      </c>
    </row>
    <row r="272" spans="1:11" ht="96">
      <c r="A272" s="5">
        <v>206</v>
      </c>
      <c r="B272" s="5">
        <v>376810</v>
      </c>
      <c r="C272" s="32" t="s">
        <v>270</v>
      </c>
      <c r="D272" s="5">
        <v>660</v>
      </c>
      <c r="E272" s="3" t="s">
        <v>32</v>
      </c>
      <c r="F272" s="33">
        <f>D272*10</f>
        <v>6600</v>
      </c>
      <c r="G272" s="33">
        <f>F272</f>
        <v>6600</v>
      </c>
      <c r="H272" s="3" t="s">
        <v>32</v>
      </c>
      <c r="I272" s="3" t="s">
        <v>37</v>
      </c>
      <c r="J272" s="3" t="s">
        <v>32</v>
      </c>
      <c r="K272" s="8">
        <v>45809</v>
      </c>
    </row>
    <row r="273" spans="1:11" ht="96">
      <c r="A273" s="5">
        <v>207</v>
      </c>
      <c r="B273" s="5">
        <v>269943</v>
      </c>
      <c r="C273" s="32" t="s">
        <v>271</v>
      </c>
      <c r="D273" s="5">
        <v>610</v>
      </c>
      <c r="E273" s="3" t="s">
        <v>32</v>
      </c>
      <c r="F273" s="33">
        <f>D273*12</f>
        <v>7320</v>
      </c>
      <c r="G273" s="33">
        <f>F273</f>
        <v>7320</v>
      </c>
      <c r="H273" s="3" t="s">
        <v>32</v>
      </c>
      <c r="I273" s="3" t="s">
        <v>37</v>
      </c>
      <c r="J273" s="3" t="s">
        <v>32</v>
      </c>
      <c r="K273" s="8">
        <v>45809</v>
      </c>
    </row>
    <row r="274" spans="1:11" ht="36">
      <c r="A274" s="5">
        <v>208</v>
      </c>
      <c r="B274" s="5">
        <v>419111</v>
      </c>
      <c r="C274" s="32" t="s">
        <v>272</v>
      </c>
      <c r="D274" s="5">
        <v>40</v>
      </c>
      <c r="E274" s="3" t="s">
        <v>32</v>
      </c>
      <c r="F274" s="33">
        <f>D274*16</f>
        <v>640</v>
      </c>
      <c r="G274" s="33">
        <f>F274</f>
        <v>640</v>
      </c>
      <c r="H274" s="3" t="s">
        <v>32</v>
      </c>
      <c r="I274" s="3" t="s">
        <v>37</v>
      </c>
      <c r="J274" s="3" t="s">
        <v>32</v>
      </c>
      <c r="K274" s="8">
        <v>45809</v>
      </c>
    </row>
    <row r="275" spans="1:11" ht="84">
      <c r="A275" s="5">
        <v>209</v>
      </c>
      <c r="B275" s="5">
        <v>2297702</v>
      </c>
      <c r="C275" s="32" t="s">
        <v>273</v>
      </c>
      <c r="D275" s="5">
        <v>100</v>
      </c>
      <c r="E275" s="3" t="s">
        <v>32</v>
      </c>
      <c r="F275" s="33">
        <f>100*42.9</f>
        <v>4290</v>
      </c>
      <c r="G275" s="33">
        <f>F275</f>
        <v>4290</v>
      </c>
      <c r="H275" s="3" t="s">
        <v>32</v>
      </c>
      <c r="I275" s="3" t="s">
        <v>37</v>
      </c>
      <c r="J275" s="3" t="s">
        <v>32</v>
      </c>
      <c r="K275" s="8">
        <v>45809</v>
      </c>
    </row>
    <row r="276" spans="1:11" ht="24">
      <c r="A276" s="5">
        <v>210</v>
      </c>
      <c r="B276" s="5">
        <v>420578</v>
      </c>
      <c r="C276" s="32" t="s">
        <v>274</v>
      </c>
      <c r="D276" s="5">
        <v>30</v>
      </c>
      <c r="E276" s="3" t="s">
        <v>32</v>
      </c>
      <c r="F276" s="33">
        <v>599.70000000000005</v>
      </c>
      <c r="G276" s="33">
        <v>599.70000000000005</v>
      </c>
      <c r="H276" s="3" t="s">
        <v>32</v>
      </c>
      <c r="I276" s="3" t="s">
        <v>37</v>
      </c>
      <c r="J276" s="3" t="s">
        <v>32</v>
      </c>
      <c r="K276" s="8">
        <v>45809</v>
      </c>
    </row>
    <row r="277" spans="1:11" ht="48">
      <c r="A277" s="5">
        <v>211</v>
      </c>
      <c r="B277" s="5">
        <v>613248</v>
      </c>
      <c r="C277" s="32" t="s">
        <v>275</v>
      </c>
      <c r="D277" s="5">
        <v>10</v>
      </c>
      <c r="E277" s="3" t="s">
        <v>32</v>
      </c>
      <c r="F277" s="33">
        <v>69</v>
      </c>
      <c r="G277" s="33">
        <v>69</v>
      </c>
      <c r="H277" s="3" t="s">
        <v>32</v>
      </c>
      <c r="I277" s="3" t="s">
        <v>37</v>
      </c>
      <c r="J277" s="3" t="s">
        <v>32</v>
      </c>
      <c r="K277" s="8">
        <v>45809</v>
      </c>
    </row>
    <row r="278" spans="1:11" ht="24">
      <c r="A278" s="5">
        <v>212</v>
      </c>
      <c r="B278" s="5">
        <v>446101</v>
      </c>
      <c r="C278" s="32" t="s">
        <v>276</v>
      </c>
      <c r="D278" s="5">
        <v>10</v>
      </c>
      <c r="E278" s="3" t="s">
        <v>32</v>
      </c>
      <c r="F278" s="33">
        <v>45</v>
      </c>
      <c r="G278" s="33">
        <v>45</v>
      </c>
      <c r="H278" s="3" t="s">
        <v>32</v>
      </c>
      <c r="I278" s="3" t="s">
        <v>37</v>
      </c>
      <c r="J278" s="3" t="s">
        <v>32</v>
      </c>
      <c r="K278" s="8">
        <v>45809</v>
      </c>
    </row>
    <row r="279" spans="1:11" ht="48">
      <c r="A279" s="5">
        <v>213</v>
      </c>
      <c r="B279" s="5">
        <v>620231</v>
      </c>
      <c r="C279" s="32" t="s">
        <v>277</v>
      </c>
      <c r="D279" s="5">
        <v>10</v>
      </c>
      <c r="E279" s="3" t="s">
        <v>278</v>
      </c>
      <c r="F279" s="33">
        <v>750.9</v>
      </c>
      <c r="G279" s="33">
        <v>750.9</v>
      </c>
      <c r="H279" s="3" t="s">
        <v>32</v>
      </c>
      <c r="I279" s="3" t="s">
        <v>37</v>
      </c>
      <c r="J279" s="3" t="s">
        <v>32</v>
      </c>
      <c r="K279" s="8">
        <v>45809</v>
      </c>
    </row>
    <row r="280" spans="1:11" ht="36">
      <c r="A280" s="5">
        <v>214</v>
      </c>
      <c r="B280" s="5">
        <v>623696</v>
      </c>
      <c r="C280" s="32" t="s">
        <v>279</v>
      </c>
      <c r="D280" s="5">
        <v>160</v>
      </c>
      <c r="E280" s="3" t="s">
        <v>32</v>
      </c>
      <c r="F280" s="33">
        <f>D280*20</f>
        <v>3200</v>
      </c>
      <c r="G280" s="33">
        <v>298</v>
      </c>
      <c r="H280" s="3" t="s">
        <v>32</v>
      </c>
      <c r="I280" s="3" t="s">
        <v>37</v>
      </c>
      <c r="J280" s="3" t="s">
        <v>32</v>
      </c>
      <c r="K280" s="8">
        <v>45809</v>
      </c>
    </row>
    <row r="281" spans="1:11" ht="36">
      <c r="A281" s="5">
        <v>215</v>
      </c>
      <c r="B281" s="5">
        <v>621605</v>
      </c>
      <c r="C281" s="32" t="s">
        <v>280</v>
      </c>
      <c r="D281" s="5">
        <v>35</v>
      </c>
      <c r="E281" s="3" t="s">
        <v>32</v>
      </c>
      <c r="F281" s="33">
        <f>D281*15</f>
        <v>525</v>
      </c>
      <c r="G281" s="33">
        <f>F281</f>
        <v>525</v>
      </c>
      <c r="H281" s="3" t="s">
        <v>32</v>
      </c>
      <c r="I281" s="3" t="s">
        <v>37</v>
      </c>
      <c r="J281" s="3" t="s">
        <v>32</v>
      </c>
      <c r="K281" s="8">
        <v>45809</v>
      </c>
    </row>
    <row r="282" spans="1:11" ht="24">
      <c r="A282" s="5">
        <v>216</v>
      </c>
      <c r="B282" s="5">
        <v>620662</v>
      </c>
      <c r="C282" s="4" t="s">
        <v>281</v>
      </c>
      <c r="D282" s="5">
        <v>570</v>
      </c>
      <c r="E282" s="3" t="s">
        <v>32</v>
      </c>
      <c r="F282" s="33">
        <f>D282*2</f>
        <v>1140</v>
      </c>
      <c r="G282" s="33">
        <f>F282</f>
        <v>1140</v>
      </c>
      <c r="H282" s="3" t="s">
        <v>32</v>
      </c>
      <c r="I282" s="3" t="s">
        <v>37</v>
      </c>
      <c r="J282" s="3" t="s">
        <v>32</v>
      </c>
      <c r="K282" s="8">
        <v>45809</v>
      </c>
    </row>
    <row r="283" spans="1:11" ht="36">
      <c r="A283" s="5">
        <v>217</v>
      </c>
      <c r="B283" s="5">
        <v>225907</v>
      </c>
      <c r="C283" s="4" t="s">
        <v>282</v>
      </c>
      <c r="D283" s="5">
        <v>415</v>
      </c>
      <c r="E283" s="3" t="s">
        <v>32</v>
      </c>
      <c r="F283" s="33">
        <f>D283*3</f>
        <v>1245</v>
      </c>
      <c r="G283" s="33">
        <v>155</v>
      </c>
      <c r="H283" s="3" t="s">
        <v>32</v>
      </c>
      <c r="I283" s="3" t="s">
        <v>37</v>
      </c>
      <c r="J283" s="3" t="s">
        <v>32</v>
      </c>
      <c r="K283" s="8">
        <v>45809</v>
      </c>
    </row>
    <row r="284" spans="1:11" ht="120">
      <c r="A284" s="5">
        <v>218</v>
      </c>
      <c r="B284" s="5">
        <v>429427</v>
      </c>
      <c r="C284" s="4" t="s">
        <v>589</v>
      </c>
      <c r="D284" s="5">
        <v>3</v>
      </c>
      <c r="E284" s="3" t="s">
        <v>32</v>
      </c>
      <c r="F284" s="33">
        <v>539.70000000000005</v>
      </c>
      <c r="G284" s="33">
        <v>539.70000000000005</v>
      </c>
      <c r="H284" s="3" t="s">
        <v>32</v>
      </c>
      <c r="I284" s="3" t="s">
        <v>37</v>
      </c>
      <c r="J284" s="3" t="s">
        <v>32</v>
      </c>
      <c r="K284" s="8">
        <v>45809</v>
      </c>
    </row>
    <row r="285" spans="1:11" ht="36">
      <c r="A285" s="5">
        <v>219</v>
      </c>
      <c r="B285" s="5">
        <v>420505</v>
      </c>
      <c r="C285" s="32" t="s">
        <v>283</v>
      </c>
      <c r="D285" s="5">
        <v>500</v>
      </c>
      <c r="E285" s="3" t="s">
        <v>32</v>
      </c>
      <c r="F285" s="33">
        <f>D285*4</f>
        <v>2000</v>
      </c>
      <c r="G285" s="33">
        <v>260</v>
      </c>
      <c r="H285" s="3" t="s">
        <v>32</v>
      </c>
      <c r="I285" s="3" t="s">
        <v>37</v>
      </c>
      <c r="J285" s="3" t="s">
        <v>32</v>
      </c>
      <c r="K285" s="8">
        <v>45809</v>
      </c>
    </row>
    <row r="286" spans="1:11" ht="72">
      <c r="A286" s="5">
        <v>220</v>
      </c>
      <c r="B286" s="5">
        <v>405153</v>
      </c>
      <c r="C286" s="32" t="s">
        <v>284</v>
      </c>
      <c r="D286" s="5">
        <v>15</v>
      </c>
      <c r="E286" s="3" t="s">
        <v>32</v>
      </c>
      <c r="F286" s="33">
        <v>41.4</v>
      </c>
      <c r="G286" s="33">
        <v>41.4</v>
      </c>
      <c r="H286" s="3" t="s">
        <v>32</v>
      </c>
      <c r="I286" s="3" t="s">
        <v>37</v>
      </c>
      <c r="J286" s="3" t="s">
        <v>32</v>
      </c>
      <c r="K286" s="8">
        <v>45809</v>
      </c>
    </row>
    <row r="287" spans="1:11" ht="84">
      <c r="A287" s="5">
        <v>221</v>
      </c>
      <c r="B287" s="5">
        <v>601034</v>
      </c>
      <c r="C287" s="32" t="s">
        <v>285</v>
      </c>
      <c r="D287" s="5">
        <v>60</v>
      </c>
      <c r="E287" s="3" t="s">
        <v>32</v>
      </c>
      <c r="F287" s="33">
        <f>D287*7</f>
        <v>420</v>
      </c>
      <c r="G287" s="33">
        <f>F287</f>
        <v>420</v>
      </c>
      <c r="H287" s="3" t="s">
        <v>32</v>
      </c>
      <c r="I287" s="3" t="s">
        <v>37</v>
      </c>
      <c r="J287" s="3" t="s">
        <v>32</v>
      </c>
      <c r="K287" s="8">
        <v>45809</v>
      </c>
    </row>
    <row r="288" spans="1:11" ht="96">
      <c r="A288" s="5">
        <v>222</v>
      </c>
      <c r="B288" s="5">
        <v>263450</v>
      </c>
      <c r="C288" s="32" t="s">
        <v>286</v>
      </c>
      <c r="D288" s="5">
        <v>175</v>
      </c>
      <c r="E288" s="3" t="s">
        <v>32</v>
      </c>
      <c r="F288" s="33">
        <f>D288*6</f>
        <v>1050</v>
      </c>
      <c r="G288" s="33">
        <f>F288</f>
        <v>1050</v>
      </c>
      <c r="H288" s="3" t="s">
        <v>32</v>
      </c>
      <c r="I288" s="3" t="s">
        <v>37</v>
      </c>
      <c r="J288" s="3" t="s">
        <v>32</v>
      </c>
      <c r="K288" s="8">
        <v>45809</v>
      </c>
    </row>
    <row r="289" spans="1:11" ht="60">
      <c r="A289" s="5">
        <v>223</v>
      </c>
      <c r="B289" s="5">
        <v>614948</v>
      </c>
      <c r="C289" s="32" t="s">
        <v>287</v>
      </c>
      <c r="D289" s="5">
        <v>2330</v>
      </c>
      <c r="E289" s="3" t="s">
        <v>32</v>
      </c>
      <c r="F289" s="33">
        <f>D289*7</f>
        <v>16310</v>
      </c>
      <c r="G289" s="33">
        <f>F289</f>
        <v>16310</v>
      </c>
      <c r="H289" s="3" t="s">
        <v>32</v>
      </c>
      <c r="I289" s="3" t="s">
        <v>37</v>
      </c>
      <c r="J289" s="3" t="s">
        <v>32</v>
      </c>
      <c r="K289" s="8">
        <v>45809</v>
      </c>
    </row>
    <row r="290" spans="1:11" ht="60">
      <c r="A290" s="5">
        <v>224</v>
      </c>
      <c r="B290" s="5">
        <v>366699</v>
      </c>
      <c r="C290" s="32" t="s">
        <v>288</v>
      </c>
      <c r="D290" s="5">
        <v>30</v>
      </c>
      <c r="E290" s="3" t="s">
        <v>32</v>
      </c>
      <c r="F290" s="33">
        <v>144</v>
      </c>
      <c r="G290" s="33">
        <v>144</v>
      </c>
      <c r="H290" s="3" t="s">
        <v>32</v>
      </c>
      <c r="I290" s="3" t="s">
        <v>37</v>
      </c>
      <c r="J290" s="3" t="s">
        <v>32</v>
      </c>
      <c r="K290" s="8">
        <v>45809</v>
      </c>
    </row>
    <row r="291" spans="1:11" ht="60">
      <c r="A291" s="5">
        <v>225</v>
      </c>
      <c r="B291" s="5">
        <v>366700</v>
      </c>
      <c r="C291" s="32" t="s">
        <v>289</v>
      </c>
      <c r="D291" s="5">
        <v>30</v>
      </c>
      <c r="E291" s="3" t="s">
        <v>32</v>
      </c>
      <c r="F291" s="33">
        <v>144</v>
      </c>
      <c r="G291" s="33">
        <v>144</v>
      </c>
      <c r="H291" s="3" t="s">
        <v>32</v>
      </c>
      <c r="I291" s="3" t="s">
        <v>37</v>
      </c>
      <c r="J291" s="3" t="s">
        <v>32</v>
      </c>
      <c r="K291" s="8">
        <v>45809</v>
      </c>
    </row>
    <row r="292" spans="1:11" ht="60">
      <c r="A292" s="5">
        <v>226</v>
      </c>
      <c r="B292" s="5">
        <v>345985</v>
      </c>
      <c r="C292" s="32" t="s">
        <v>290</v>
      </c>
      <c r="D292" s="5">
        <v>180</v>
      </c>
      <c r="E292" s="3" t="s">
        <v>32</v>
      </c>
      <c r="F292" s="33">
        <f>D292*7.5</f>
        <v>1350</v>
      </c>
      <c r="G292" s="33">
        <f t="shared" ref="G292:G298" si="2">F292</f>
        <v>1350</v>
      </c>
      <c r="H292" s="3" t="s">
        <v>32</v>
      </c>
      <c r="I292" s="3" t="s">
        <v>37</v>
      </c>
      <c r="J292" s="3" t="s">
        <v>32</v>
      </c>
      <c r="K292" s="8">
        <v>45809</v>
      </c>
    </row>
    <row r="293" spans="1:11" ht="48">
      <c r="A293" s="5">
        <v>227</v>
      </c>
      <c r="B293" s="5">
        <v>259860</v>
      </c>
      <c r="C293" s="32" t="s">
        <v>291</v>
      </c>
      <c r="D293" s="5">
        <v>180</v>
      </c>
      <c r="E293" s="3" t="s">
        <v>32</v>
      </c>
      <c r="F293" s="33">
        <f>D293*3.5</f>
        <v>630</v>
      </c>
      <c r="G293" s="33">
        <f t="shared" si="2"/>
        <v>630</v>
      </c>
      <c r="H293" s="3" t="s">
        <v>32</v>
      </c>
      <c r="I293" s="3" t="s">
        <v>37</v>
      </c>
      <c r="J293" s="3" t="s">
        <v>32</v>
      </c>
      <c r="K293" s="8">
        <v>45809</v>
      </c>
    </row>
    <row r="294" spans="1:11" ht="36">
      <c r="A294" s="5">
        <v>228</v>
      </c>
      <c r="B294" s="5">
        <v>611769</v>
      </c>
      <c r="C294" s="32" t="s">
        <v>292</v>
      </c>
      <c r="D294" s="5">
        <v>840</v>
      </c>
      <c r="E294" s="3" t="s">
        <v>32</v>
      </c>
      <c r="F294" s="33">
        <f>D294*7</f>
        <v>5880</v>
      </c>
      <c r="G294" s="33">
        <f t="shared" si="2"/>
        <v>5880</v>
      </c>
      <c r="H294" s="3" t="s">
        <v>32</v>
      </c>
      <c r="I294" s="3" t="s">
        <v>37</v>
      </c>
      <c r="J294" s="3" t="s">
        <v>32</v>
      </c>
      <c r="K294" s="8">
        <v>45809</v>
      </c>
    </row>
    <row r="295" spans="1:11" ht="72">
      <c r="A295" s="5">
        <v>229</v>
      </c>
      <c r="B295" s="5">
        <v>314743</v>
      </c>
      <c r="C295" s="32" t="s">
        <v>293</v>
      </c>
      <c r="D295" s="5">
        <v>75</v>
      </c>
      <c r="E295" s="3" t="s">
        <v>32</v>
      </c>
      <c r="F295" s="33">
        <f>D295*44</f>
        <v>3300</v>
      </c>
      <c r="G295" s="33">
        <f t="shared" si="2"/>
        <v>3300</v>
      </c>
      <c r="H295" s="3" t="s">
        <v>32</v>
      </c>
      <c r="I295" s="3" t="s">
        <v>37</v>
      </c>
      <c r="J295" s="3" t="s">
        <v>32</v>
      </c>
      <c r="K295" s="8">
        <v>45809</v>
      </c>
    </row>
    <row r="296" spans="1:11" ht="48.75" thickBot="1">
      <c r="A296" s="5">
        <v>230</v>
      </c>
      <c r="B296" s="5">
        <v>481231</v>
      </c>
      <c r="C296" s="32" t="s">
        <v>294</v>
      </c>
      <c r="D296" s="5">
        <v>469</v>
      </c>
      <c r="E296" s="3" t="s">
        <v>32</v>
      </c>
      <c r="F296" s="33">
        <f>D296*20</f>
        <v>9380</v>
      </c>
      <c r="G296" s="33">
        <f t="shared" si="2"/>
        <v>9380</v>
      </c>
      <c r="H296" s="3" t="s">
        <v>32</v>
      </c>
      <c r="I296" s="3" t="s">
        <v>37</v>
      </c>
      <c r="J296" s="3" t="s">
        <v>32</v>
      </c>
      <c r="K296" s="8">
        <v>45809</v>
      </c>
    </row>
    <row r="297" spans="1:11" s="10" customFormat="1" ht="48.75" thickBot="1">
      <c r="A297" s="5">
        <v>231</v>
      </c>
      <c r="B297" s="5"/>
      <c r="C297" s="13" t="s">
        <v>584</v>
      </c>
      <c r="D297" s="5">
        <v>950</v>
      </c>
      <c r="E297" s="3" t="s">
        <v>32</v>
      </c>
      <c r="F297" s="33">
        <f>D297*7.5</f>
        <v>7125</v>
      </c>
      <c r="G297" s="33">
        <f t="shared" si="2"/>
        <v>7125</v>
      </c>
      <c r="H297" s="3" t="s">
        <v>32</v>
      </c>
      <c r="I297" s="3" t="s">
        <v>37</v>
      </c>
      <c r="J297" s="3" t="s">
        <v>32</v>
      </c>
      <c r="K297" s="8">
        <v>45809</v>
      </c>
    </row>
    <row r="298" spans="1:11" s="10" customFormat="1" ht="48.75" thickBot="1">
      <c r="A298" s="5">
        <v>232</v>
      </c>
      <c r="B298" s="5"/>
      <c r="C298" s="13" t="s">
        <v>585</v>
      </c>
      <c r="D298" s="5">
        <v>1160</v>
      </c>
      <c r="E298" s="3" t="s">
        <v>32</v>
      </c>
      <c r="F298" s="33">
        <f>D298*6.5</f>
        <v>7540</v>
      </c>
      <c r="G298" s="33">
        <f t="shared" si="2"/>
        <v>7540</v>
      </c>
      <c r="H298" s="3" t="s">
        <v>32</v>
      </c>
      <c r="I298" s="3" t="s">
        <v>37</v>
      </c>
      <c r="J298" s="3" t="s">
        <v>32</v>
      </c>
      <c r="K298" s="8">
        <v>45809</v>
      </c>
    </row>
    <row r="299" spans="1:11" s="10" customFormat="1" ht="48.75" thickBot="1">
      <c r="A299" s="5">
        <v>233</v>
      </c>
      <c r="B299" s="5"/>
      <c r="C299" s="13" t="s">
        <v>586</v>
      </c>
      <c r="D299" s="5">
        <v>750</v>
      </c>
      <c r="E299" s="3" t="s">
        <v>32</v>
      </c>
      <c r="F299" s="33">
        <f>D299*5.5</f>
        <v>4125</v>
      </c>
      <c r="G299" s="33"/>
      <c r="H299" s="3" t="s">
        <v>32</v>
      </c>
      <c r="I299" s="3" t="s">
        <v>37</v>
      </c>
      <c r="J299" s="3" t="s">
        <v>32</v>
      </c>
      <c r="K299" s="8">
        <v>45809</v>
      </c>
    </row>
    <row r="300" spans="1:11" ht="96">
      <c r="A300" s="5">
        <v>234</v>
      </c>
      <c r="B300" s="5">
        <v>476752</v>
      </c>
      <c r="C300" s="32" t="s">
        <v>295</v>
      </c>
      <c r="D300" s="5">
        <v>571</v>
      </c>
      <c r="E300" s="3" t="s">
        <v>32</v>
      </c>
      <c r="F300" s="33">
        <f>D300*44.3</f>
        <v>25295.3</v>
      </c>
      <c r="G300" s="33">
        <f>F300</f>
        <v>25295.3</v>
      </c>
      <c r="H300" s="3" t="s">
        <v>32</v>
      </c>
      <c r="I300" s="3" t="s">
        <v>37</v>
      </c>
      <c r="J300" s="3" t="s">
        <v>32</v>
      </c>
      <c r="K300" s="8">
        <v>45809</v>
      </c>
    </row>
    <row r="301" spans="1:11" ht="96">
      <c r="A301" s="5">
        <v>235</v>
      </c>
      <c r="B301" s="5">
        <v>481090</v>
      </c>
      <c r="C301" s="32" t="s">
        <v>296</v>
      </c>
      <c r="D301" s="5">
        <v>1380</v>
      </c>
      <c r="E301" s="3" t="s">
        <v>32</v>
      </c>
      <c r="F301" s="33">
        <f>D301*7.5</f>
        <v>10350</v>
      </c>
      <c r="G301" s="33">
        <f>F301</f>
        <v>10350</v>
      </c>
      <c r="H301" s="3" t="s">
        <v>32</v>
      </c>
      <c r="I301" s="3" t="s">
        <v>37</v>
      </c>
      <c r="J301" s="3" t="s">
        <v>32</v>
      </c>
      <c r="K301" s="8">
        <v>45809</v>
      </c>
    </row>
    <row r="302" spans="1:11" ht="96">
      <c r="A302" s="5">
        <v>236</v>
      </c>
      <c r="B302" s="5">
        <v>430572</v>
      </c>
      <c r="C302" s="32" t="s">
        <v>297</v>
      </c>
      <c r="D302" s="5">
        <v>100</v>
      </c>
      <c r="E302" s="3" t="s">
        <v>32</v>
      </c>
      <c r="F302" s="33">
        <v>450</v>
      </c>
      <c r="G302" s="33">
        <v>450</v>
      </c>
      <c r="H302" s="3" t="s">
        <v>32</v>
      </c>
      <c r="I302" s="3" t="s">
        <v>37</v>
      </c>
      <c r="J302" s="3" t="s">
        <v>32</v>
      </c>
      <c r="K302" s="8">
        <v>45809</v>
      </c>
    </row>
    <row r="303" spans="1:11" ht="96">
      <c r="A303" s="5">
        <v>237</v>
      </c>
      <c r="B303" s="5">
        <v>463131</v>
      </c>
      <c r="C303" s="32" t="s">
        <v>298</v>
      </c>
      <c r="D303" s="5">
        <v>65</v>
      </c>
      <c r="E303" s="3" t="s">
        <v>32</v>
      </c>
      <c r="F303" s="33">
        <f>D303*35</f>
        <v>2275</v>
      </c>
      <c r="G303" s="33">
        <f>F303</f>
        <v>2275</v>
      </c>
      <c r="H303" s="3" t="s">
        <v>32</v>
      </c>
      <c r="I303" s="3" t="s">
        <v>37</v>
      </c>
      <c r="J303" s="3" t="s">
        <v>32</v>
      </c>
      <c r="K303" s="8">
        <v>45809</v>
      </c>
    </row>
    <row r="304" spans="1:11" ht="72">
      <c r="A304" s="5">
        <v>238</v>
      </c>
      <c r="B304" s="5">
        <v>311420</v>
      </c>
      <c r="C304" s="32" t="s">
        <v>299</v>
      </c>
      <c r="D304" s="5">
        <v>350</v>
      </c>
      <c r="E304" s="3" t="s">
        <v>32</v>
      </c>
      <c r="F304" s="33">
        <f>D304*10</f>
        <v>3500</v>
      </c>
      <c r="G304" s="33">
        <f>F304</f>
        <v>3500</v>
      </c>
      <c r="H304" s="3" t="s">
        <v>32</v>
      </c>
      <c r="I304" s="3" t="s">
        <v>37</v>
      </c>
      <c r="J304" s="3" t="s">
        <v>32</v>
      </c>
      <c r="K304" s="8">
        <v>45809</v>
      </c>
    </row>
    <row r="305" spans="1:11" ht="84">
      <c r="A305" s="5">
        <v>239</v>
      </c>
      <c r="B305" s="5">
        <v>226795</v>
      </c>
      <c r="C305" s="32" t="s">
        <v>300</v>
      </c>
      <c r="D305" s="5">
        <v>600</v>
      </c>
      <c r="E305" s="3" t="s">
        <v>32</v>
      </c>
      <c r="F305" s="33">
        <f>D305*8</f>
        <v>4800</v>
      </c>
      <c r="G305" s="33">
        <f>F305</f>
        <v>4800</v>
      </c>
      <c r="H305" s="3" t="s">
        <v>32</v>
      </c>
      <c r="I305" s="3" t="s">
        <v>37</v>
      </c>
      <c r="J305" s="3" t="s">
        <v>32</v>
      </c>
      <c r="K305" s="8">
        <v>45809</v>
      </c>
    </row>
    <row r="306" spans="1:11" ht="36.75" thickBot="1">
      <c r="A306" s="5">
        <v>240</v>
      </c>
      <c r="B306" s="5">
        <v>1500552</v>
      </c>
      <c r="C306" s="32" t="s">
        <v>301</v>
      </c>
      <c r="D306" s="5">
        <v>45</v>
      </c>
      <c r="E306" s="3" t="s">
        <v>32</v>
      </c>
      <c r="F306" s="33">
        <f>D306*17</f>
        <v>765</v>
      </c>
      <c r="G306" s="33">
        <f>F306</f>
        <v>765</v>
      </c>
      <c r="H306" s="3" t="s">
        <v>32</v>
      </c>
      <c r="I306" s="3" t="s">
        <v>37</v>
      </c>
      <c r="J306" s="3" t="s">
        <v>32</v>
      </c>
      <c r="K306" s="8">
        <v>45809</v>
      </c>
    </row>
    <row r="307" spans="1:11" ht="48.75" thickBot="1">
      <c r="A307" s="5">
        <v>241</v>
      </c>
      <c r="B307" s="3">
        <v>438600</v>
      </c>
      <c r="C307" s="13" t="s">
        <v>587</v>
      </c>
      <c r="D307" s="5">
        <v>540</v>
      </c>
      <c r="E307" s="3" t="s">
        <v>32</v>
      </c>
      <c r="F307" s="33">
        <f>D307*18</f>
        <v>9720</v>
      </c>
      <c r="G307" s="33">
        <v>161.4</v>
      </c>
      <c r="H307" s="3" t="s">
        <v>32</v>
      </c>
      <c r="I307" s="3" t="s">
        <v>37</v>
      </c>
      <c r="J307" s="3" t="s">
        <v>32</v>
      </c>
      <c r="K307" s="8">
        <v>45809</v>
      </c>
    </row>
    <row r="308" spans="1:11" ht="24.75" thickBot="1">
      <c r="A308" s="5">
        <v>242</v>
      </c>
      <c r="B308" s="5">
        <v>622089</v>
      </c>
      <c r="C308" s="32" t="s">
        <v>302</v>
      </c>
      <c r="D308" s="5">
        <v>110</v>
      </c>
      <c r="E308" s="3" t="s">
        <v>32</v>
      </c>
      <c r="F308" s="33">
        <f>D308*15</f>
        <v>1650</v>
      </c>
      <c r="G308" s="33">
        <f>F308</f>
        <v>1650</v>
      </c>
      <c r="H308" s="3" t="s">
        <v>32</v>
      </c>
      <c r="I308" s="3" t="s">
        <v>37</v>
      </c>
      <c r="J308" s="3" t="s">
        <v>32</v>
      </c>
      <c r="K308" s="8">
        <v>45809</v>
      </c>
    </row>
    <row r="309" spans="1:11" s="10" customFormat="1" ht="24.75" thickBot="1">
      <c r="A309" s="5">
        <v>243</v>
      </c>
      <c r="B309" s="5">
        <v>622089</v>
      </c>
      <c r="C309" s="13" t="s">
        <v>588</v>
      </c>
      <c r="D309" s="5">
        <v>40</v>
      </c>
      <c r="E309" s="3" t="s">
        <v>32</v>
      </c>
      <c r="F309" s="33">
        <f>D309*20</f>
        <v>800</v>
      </c>
      <c r="G309" s="33">
        <f>F309</f>
        <v>800</v>
      </c>
      <c r="H309" s="3" t="s">
        <v>32</v>
      </c>
      <c r="I309" s="3" t="s">
        <v>37</v>
      </c>
      <c r="J309" s="3" t="s">
        <v>32</v>
      </c>
      <c r="K309" s="8">
        <v>45809</v>
      </c>
    </row>
    <row r="310" spans="1:11" ht="48.75" thickBot="1">
      <c r="A310" s="5">
        <v>244</v>
      </c>
      <c r="B310" s="5">
        <v>240136</v>
      </c>
      <c r="C310" s="6" t="s">
        <v>303</v>
      </c>
      <c r="D310" s="5">
        <v>10</v>
      </c>
      <c r="E310" s="3" t="s">
        <v>32</v>
      </c>
      <c r="F310" s="33">
        <v>161.4</v>
      </c>
      <c r="G310" s="33">
        <v>161.4</v>
      </c>
      <c r="H310" s="3" t="s">
        <v>32</v>
      </c>
      <c r="I310" s="3" t="s">
        <v>37</v>
      </c>
      <c r="J310" s="3" t="s">
        <v>32</v>
      </c>
      <c r="K310" s="8">
        <v>45809</v>
      </c>
    </row>
    <row r="311" spans="1:11" s="10" customFormat="1" ht="60.75" thickBot="1">
      <c r="A311" s="5">
        <v>245</v>
      </c>
      <c r="B311" s="49">
        <v>475640</v>
      </c>
      <c r="C311" s="13" t="s">
        <v>581</v>
      </c>
      <c r="D311" s="5">
        <v>35</v>
      </c>
      <c r="E311" s="3" t="s">
        <v>32</v>
      </c>
      <c r="F311" s="33">
        <f>D311*60</f>
        <v>2100</v>
      </c>
      <c r="G311" s="33">
        <f>F311</f>
        <v>2100</v>
      </c>
      <c r="H311" s="3" t="s">
        <v>32</v>
      </c>
      <c r="I311" s="3" t="s">
        <v>37</v>
      </c>
      <c r="J311" s="3" t="s">
        <v>32</v>
      </c>
      <c r="K311" s="8">
        <v>45809</v>
      </c>
    </row>
    <row r="312" spans="1:11" s="10" customFormat="1" ht="36.75" thickBot="1">
      <c r="A312" s="5">
        <v>246</v>
      </c>
      <c r="B312" s="49">
        <v>481742</v>
      </c>
      <c r="C312" s="13" t="s">
        <v>582</v>
      </c>
      <c r="D312" s="5">
        <v>35</v>
      </c>
      <c r="E312" s="3" t="s">
        <v>32</v>
      </c>
      <c r="F312" s="33">
        <f>35*D312</f>
        <v>1225</v>
      </c>
      <c r="G312" s="33">
        <f>F312</f>
        <v>1225</v>
      </c>
      <c r="H312" s="3" t="s">
        <v>32</v>
      </c>
      <c r="I312" s="3" t="s">
        <v>37</v>
      </c>
      <c r="J312" s="3" t="s">
        <v>32</v>
      </c>
      <c r="K312" s="8">
        <v>45809</v>
      </c>
    </row>
    <row r="313" spans="1:11" s="10" customFormat="1" ht="48.75" thickBot="1">
      <c r="A313" s="5">
        <v>247</v>
      </c>
      <c r="B313" s="49">
        <v>481742</v>
      </c>
      <c r="C313" s="13" t="s">
        <v>583</v>
      </c>
      <c r="D313" s="5">
        <v>45</v>
      </c>
      <c r="E313" s="3" t="s">
        <v>32</v>
      </c>
      <c r="F313" s="33">
        <f>D313*40</f>
        <v>1800</v>
      </c>
      <c r="G313" s="33">
        <f>F313</f>
        <v>1800</v>
      </c>
      <c r="H313" s="3" t="s">
        <v>32</v>
      </c>
      <c r="I313" s="3" t="s">
        <v>37</v>
      </c>
      <c r="J313" s="3" t="s">
        <v>32</v>
      </c>
      <c r="K313" s="8">
        <v>45809</v>
      </c>
    </row>
    <row r="314" spans="1:11">
      <c r="A314" s="5">
        <v>248</v>
      </c>
      <c r="B314" s="5">
        <v>620540</v>
      </c>
      <c r="C314" s="32" t="s">
        <v>304</v>
      </c>
      <c r="D314" s="5">
        <v>15</v>
      </c>
      <c r="E314" s="3" t="s">
        <v>32</v>
      </c>
      <c r="F314" s="33">
        <v>1117.5</v>
      </c>
      <c r="G314" s="33">
        <v>1117.5</v>
      </c>
      <c r="H314" s="3" t="s">
        <v>32</v>
      </c>
      <c r="I314" s="3" t="s">
        <v>37</v>
      </c>
      <c r="J314" s="3" t="s">
        <v>32</v>
      </c>
      <c r="K314" s="8">
        <v>45809</v>
      </c>
    </row>
    <row r="315" spans="1:11">
      <c r="A315" s="5">
        <v>249</v>
      </c>
      <c r="B315" s="5">
        <v>618294</v>
      </c>
      <c r="C315" s="32" t="s">
        <v>305</v>
      </c>
      <c r="D315" s="5">
        <v>15</v>
      </c>
      <c r="E315" s="3" t="s">
        <v>32</v>
      </c>
      <c r="F315" s="33">
        <v>1948.5</v>
      </c>
      <c r="G315" s="33">
        <v>1948.5</v>
      </c>
      <c r="H315" s="3" t="s">
        <v>32</v>
      </c>
      <c r="I315" s="3" t="s">
        <v>37</v>
      </c>
      <c r="J315" s="3" t="s">
        <v>32</v>
      </c>
      <c r="K315" s="8">
        <v>45809</v>
      </c>
    </row>
    <row r="316" spans="1:11">
      <c r="A316" s="5">
        <v>250</v>
      </c>
      <c r="B316" s="5">
        <v>232378</v>
      </c>
      <c r="C316" s="32" t="s">
        <v>306</v>
      </c>
      <c r="D316" s="5">
        <v>30</v>
      </c>
      <c r="E316" s="3" t="s">
        <v>32</v>
      </c>
      <c r="F316" s="33">
        <v>518.4</v>
      </c>
      <c r="G316" s="33">
        <v>518.4</v>
      </c>
      <c r="H316" s="3" t="s">
        <v>32</v>
      </c>
      <c r="I316" s="3" t="s">
        <v>37</v>
      </c>
      <c r="J316" s="3" t="s">
        <v>32</v>
      </c>
      <c r="K316" s="8">
        <v>45809</v>
      </c>
    </row>
    <row r="317" spans="1:11">
      <c r="A317" s="5">
        <v>251</v>
      </c>
      <c r="B317" s="5">
        <v>405886</v>
      </c>
      <c r="C317" s="32" t="s">
        <v>307</v>
      </c>
      <c r="D317" s="5">
        <v>30</v>
      </c>
      <c r="E317" s="3" t="s">
        <v>32</v>
      </c>
      <c r="F317" s="33">
        <v>1649.7</v>
      </c>
      <c r="G317" s="33">
        <v>1649.7</v>
      </c>
      <c r="H317" s="3" t="s">
        <v>32</v>
      </c>
      <c r="I317" s="3" t="s">
        <v>37</v>
      </c>
      <c r="J317" s="3" t="s">
        <v>32</v>
      </c>
      <c r="K317" s="8">
        <v>45809</v>
      </c>
    </row>
    <row r="318" spans="1:11">
      <c r="A318" s="5">
        <v>252</v>
      </c>
      <c r="B318" s="5">
        <v>618430</v>
      </c>
      <c r="C318" s="32" t="s">
        <v>308</v>
      </c>
      <c r="D318" s="5">
        <v>30</v>
      </c>
      <c r="E318" s="3" t="s">
        <v>32</v>
      </c>
      <c r="F318" s="33">
        <v>957</v>
      </c>
      <c r="G318" s="33">
        <v>957</v>
      </c>
      <c r="H318" s="3" t="s">
        <v>32</v>
      </c>
      <c r="I318" s="3" t="s">
        <v>37</v>
      </c>
      <c r="J318" s="3" t="s">
        <v>32</v>
      </c>
      <c r="K318" s="8">
        <v>45809</v>
      </c>
    </row>
    <row r="319" spans="1:11">
      <c r="A319" s="5">
        <v>253</v>
      </c>
      <c r="B319" s="5">
        <v>343579</v>
      </c>
      <c r="C319" s="32" t="s">
        <v>309</v>
      </c>
      <c r="D319" s="5">
        <v>4</v>
      </c>
      <c r="E319" s="3" t="s">
        <v>32</v>
      </c>
      <c r="F319" s="33">
        <v>143.6</v>
      </c>
      <c r="G319" s="33">
        <v>143.6</v>
      </c>
      <c r="H319" s="3" t="s">
        <v>32</v>
      </c>
      <c r="I319" s="3" t="s">
        <v>37</v>
      </c>
      <c r="J319" s="3" t="s">
        <v>32</v>
      </c>
      <c r="K319" s="8">
        <v>45809</v>
      </c>
    </row>
    <row r="320" spans="1:11">
      <c r="A320" s="5">
        <v>254</v>
      </c>
      <c r="B320" s="5">
        <v>290163</v>
      </c>
      <c r="C320" s="45" t="s">
        <v>310</v>
      </c>
      <c r="D320" s="5">
        <v>2</v>
      </c>
      <c r="E320" s="3" t="s">
        <v>32</v>
      </c>
      <c r="F320" s="33">
        <v>219.8</v>
      </c>
      <c r="G320" s="33">
        <v>219.8</v>
      </c>
      <c r="H320" s="3" t="s">
        <v>32</v>
      </c>
      <c r="I320" s="3" t="s">
        <v>37</v>
      </c>
      <c r="J320" s="3" t="s">
        <v>32</v>
      </c>
      <c r="K320" s="8">
        <v>45809</v>
      </c>
    </row>
    <row r="321" spans="1:11" ht="24">
      <c r="A321" s="5">
        <v>255</v>
      </c>
      <c r="B321" s="5">
        <v>464761</v>
      </c>
      <c r="C321" s="45" t="s">
        <v>311</v>
      </c>
      <c r="D321" s="5">
        <v>1</v>
      </c>
      <c r="E321" s="3" t="s">
        <v>32</v>
      </c>
      <c r="F321" s="33">
        <v>139</v>
      </c>
      <c r="G321" s="33">
        <v>139</v>
      </c>
      <c r="H321" s="3" t="s">
        <v>32</v>
      </c>
      <c r="I321" s="3" t="s">
        <v>37</v>
      </c>
      <c r="J321" s="3" t="s">
        <v>32</v>
      </c>
      <c r="K321" s="8">
        <v>45809</v>
      </c>
    </row>
    <row r="322" spans="1:11">
      <c r="A322" s="5">
        <v>256</v>
      </c>
      <c r="B322" s="5">
        <v>433198</v>
      </c>
      <c r="C322" s="45" t="s">
        <v>312</v>
      </c>
      <c r="D322" s="5">
        <v>1</v>
      </c>
      <c r="E322" s="3" t="s">
        <v>32</v>
      </c>
      <c r="F322" s="33">
        <v>118.9</v>
      </c>
      <c r="G322" s="33">
        <v>118.9</v>
      </c>
      <c r="H322" s="3" t="s">
        <v>32</v>
      </c>
      <c r="I322" s="3" t="s">
        <v>37</v>
      </c>
      <c r="J322" s="3" t="s">
        <v>32</v>
      </c>
      <c r="K322" s="8">
        <v>45809</v>
      </c>
    </row>
    <row r="323" spans="1:11">
      <c r="A323" s="5">
        <v>257</v>
      </c>
      <c r="B323" s="5">
        <v>486254</v>
      </c>
      <c r="C323" s="45" t="s">
        <v>313</v>
      </c>
      <c r="D323" s="5">
        <v>1</v>
      </c>
      <c r="E323" s="3" t="s">
        <v>32</v>
      </c>
      <c r="F323" s="33">
        <v>118.9</v>
      </c>
      <c r="G323" s="33">
        <v>118.9</v>
      </c>
      <c r="H323" s="3" t="s">
        <v>32</v>
      </c>
      <c r="I323" s="3" t="s">
        <v>314</v>
      </c>
      <c r="J323" s="3" t="s">
        <v>32</v>
      </c>
      <c r="K323" s="8">
        <v>45809</v>
      </c>
    </row>
    <row r="324" spans="1:11" ht="24">
      <c r="A324" s="5">
        <v>258</v>
      </c>
      <c r="B324" s="5">
        <v>486719</v>
      </c>
      <c r="C324" s="45" t="s">
        <v>315</v>
      </c>
      <c r="D324" s="5">
        <v>2</v>
      </c>
      <c r="E324" s="3" t="s">
        <v>32</v>
      </c>
      <c r="F324" s="33">
        <v>3323.1</v>
      </c>
      <c r="G324" s="33">
        <v>3323.1</v>
      </c>
      <c r="H324" s="3" t="s">
        <v>32</v>
      </c>
      <c r="I324" s="3" t="s">
        <v>314</v>
      </c>
      <c r="J324" s="3" t="s">
        <v>32</v>
      </c>
      <c r="K324" s="8">
        <v>45809</v>
      </c>
    </row>
    <row r="325" spans="1:11">
      <c r="A325" s="5">
        <v>259</v>
      </c>
      <c r="B325" s="21">
        <v>10030</v>
      </c>
      <c r="C325" s="45" t="s">
        <v>316</v>
      </c>
      <c r="D325" s="5">
        <v>300</v>
      </c>
      <c r="E325" s="3" t="s">
        <v>317</v>
      </c>
      <c r="F325" s="33">
        <v>19200</v>
      </c>
      <c r="G325" s="33">
        <v>19200</v>
      </c>
      <c r="H325" s="3" t="s">
        <v>32</v>
      </c>
      <c r="I325" s="3" t="s">
        <v>314</v>
      </c>
      <c r="J325" s="3" t="s">
        <v>32</v>
      </c>
      <c r="K325" s="8">
        <v>45809</v>
      </c>
    </row>
    <row r="326" spans="1:11">
      <c r="A326" s="5">
        <v>260</v>
      </c>
      <c r="B326" s="21">
        <v>316823</v>
      </c>
      <c r="C326" s="45" t="s">
        <v>318</v>
      </c>
      <c r="D326" s="5">
        <v>500</v>
      </c>
      <c r="E326" s="3" t="s">
        <v>319</v>
      </c>
      <c r="F326" s="33">
        <v>2520</v>
      </c>
      <c r="G326" s="33">
        <v>2520</v>
      </c>
      <c r="H326" s="3" t="s">
        <v>32</v>
      </c>
      <c r="I326" s="3" t="s">
        <v>314</v>
      </c>
      <c r="J326" s="3" t="s">
        <v>32</v>
      </c>
      <c r="K326" s="8">
        <v>45809</v>
      </c>
    </row>
    <row r="327" spans="1:11">
      <c r="A327" s="5">
        <v>261</v>
      </c>
      <c r="B327" s="21">
        <v>482285</v>
      </c>
      <c r="C327" s="45" t="s">
        <v>320</v>
      </c>
      <c r="D327" s="5">
        <v>100</v>
      </c>
      <c r="E327" s="3" t="s">
        <v>319</v>
      </c>
      <c r="F327" s="33">
        <f>D327*58</f>
        <v>5800</v>
      </c>
      <c r="G327" s="33">
        <f t="shared" ref="G327:G358" si="3">F327</f>
        <v>5800</v>
      </c>
      <c r="H327" s="3" t="s">
        <v>32</v>
      </c>
      <c r="I327" s="3" t="s">
        <v>314</v>
      </c>
      <c r="J327" s="3" t="s">
        <v>32</v>
      </c>
      <c r="K327" s="8">
        <v>45809</v>
      </c>
    </row>
    <row r="328" spans="1:11">
      <c r="A328" s="5">
        <v>262</v>
      </c>
      <c r="B328" s="5"/>
      <c r="C328" s="45" t="s">
        <v>321</v>
      </c>
      <c r="D328" s="5">
        <v>1000</v>
      </c>
      <c r="E328" s="3" t="s">
        <v>319</v>
      </c>
      <c r="F328" s="33">
        <f>D328*10.9</f>
        <v>10900</v>
      </c>
      <c r="G328" s="33">
        <f t="shared" si="3"/>
        <v>10900</v>
      </c>
      <c r="H328" s="3" t="s">
        <v>32</v>
      </c>
      <c r="I328" s="3" t="s">
        <v>314</v>
      </c>
      <c r="J328" s="3" t="s">
        <v>32</v>
      </c>
      <c r="K328" s="8">
        <v>45809</v>
      </c>
    </row>
    <row r="329" spans="1:11">
      <c r="A329" s="5">
        <v>263</v>
      </c>
      <c r="B329" s="21">
        <v>618290</v>
      </c>
      <c r="C329" s="45" t="s">
        <v>322</v>
      </c>
      <c r="D329" s="5">
        <v>300</v>
      </c>
      <c r="E329" s="3" t="s">
        <v>319</v>
      </c>
      <c r="F329" s="33">
        <f>D329*3.29</f>
        <v>987</v>
      </c>
      <c r="G329" s="33">
        <f t="shared" si="3"/>
        <v>987</v>
      </c>
      <c r="H329" s="3" t="s">
        <v>32</v>
      </c>
      <c r="I329" s="3" t="s">
        <v>314</v>
      </c>
      <c r="J329" s="3" t="s">
        <v>32</v>
      </c>
      <c r="K329" s="8">
        <v>45809</v>
      </c>
    </row>
    <row r="330" spans="1:11">
      <c r="A330" s="5">
        <v>264</v>
      </c>
      <c r="B330" s="21">
        <v>617120</v>
      </c>
      <c r="C330" s="45" t="s">
        <v>323</v>
      </c>
      <c r="D330" s="5">
        <v>100</v>
      </c>
      <c r="E330" s="3" t="s">
        <v>319</v>
      </c>
      <c r="F330" s="33">
        <f>D330*25.9</f>
        <v>2590</v>
      </c>
      <c r="G330" s="33">
        <f t="shared" si="3"/>
        <v>2590</v>
      </c>
      <c r="H330" s="3" t="s">
        <v>32</v>
      </c>
      <c r="I330" s="3" t="s">
        <v>314</v>
      </c>
      <c r="J330" s="3" t="s">
        <v>32</v>
      </c>
      <c r="K330" s="8">
        <v>45809</v>
      </c>
    </row>
    <row r="331" spans="1:11">
      <c r="A331" s="5">
        <v>265</v>
      </c>
      <c r="B331" s="21">
        <v>441816</v>
      </c>
      <c r="C331" s="45" t="s">
        <v>324</v>
      </c>
      <c r="D331" s="5">
        <v>100</v>
      </c>
      <c r="E331" s="3" t="s">
        <v>319</v>
      </c>
      <c r="F331" s="33">
        <f>D331*15.9</f>
        <v>1590</v>
      </c>
      <c r="G331" s="33">
        <f t="shared" si="3"/>
        <v>1590</v>
      </c>
      <c r="H331" s="3" t="s">
        <v>32</v>
      </c>
      <c r="I331" s="3" t="s">
        <v>314</v>
      </c>
      <c r="J331" s="3" t="s">
        <v>32</v>
      </c>
      <c r="K331" s="8">
        <v>45809</v>
      </c>
    </row>
    <row r="332" spans="1:11">
      <c r="A332" s="5">
        <v>266</v>
      </c>
      <c r="B332" s="5"/>
      <c r="C332" s="45" t="s">
        <v>325</v>
      </c>
      <c r="D332" s="5">
        <v>1500</v>
      </c>
      <c r="E332" s="3" t="s">
        <v>319</v>
      </c>
      <c r="F332" s="33">
        <f>D332*33.5</f>
        <v>50250</v>
      </c>
      <c r="G332" s="33">
        <f t="shared" si="3"/>
        <v>50250</v>
      </c>
      <c r="H332" s="3" t="s">
        <v>32</v>
      </c>
      <c r="I332" s="3" t="s">
        <v>314</v>
      </c>
      <c r="J332" s="3" t="s">
        <v>32</v>
      </c>
      <c r="K332" s="8">
        <v>45809</v>
      </c>
    </row>
    <row r="333" spans="1:11">
      <c r="A333" s="5">
        <v>267</v>
      </c>
      <c r="B333" s="21">
        <v>454500</v>
      </c>
      <c r="C333" s="45" t="s">
        <v>326</v>
      </c>
      <c r="D333" s="5">
        <v>200</v>
      </c>
      <c r="E333" s="3" t="s">
        <v>319</v>
      </c>
      <c r="F333" s="33">
        <f>D333*50</f>
        <v>10000</v>
      </c>
      <c r="G333" s="33">
        <f t="shared" si="3"/>
        <v>10000</v>
      </c>
      <c r="H333" s="3" t="s">
        <v>32</v>
      </c>
      <c r="I333" s="3" t="s">
        <v>314</v>
      </c>
      <c r="J333" s="3" t="s">
        <v>32</v>
      </c>
      <c r="K333" s="8">
        <v>45809</v>
      </c>
    </row>
    <row r="334" spans="1:11">
      <c r="A334" s="5">
        <v>268</v>
      </c>
      <c r="B334" s="21">
        <v>280969</v>
      </c>
      <c r="C334" s="45" t="s">
        <v>327</v>
      </c>
      <c r="D334" s="5" t="s">
        <v>328</v>
      </c>
      <c r="E334" s="3" t="s">
        <v>319</v>
      </c>
      <c r="F334" s="33">
        <f>178*100</f>
        <v>17800</v>
      </c>
      <c r="G334" s="33">
        <f t="shared" si="3"/>
        <v>17800</v>
      </c>
      <c r="H334" s="3" t="s">
        <v>32</v>
      </c>
      <c r="I334" s="3" t="s">
        <v>314</v>
      </c>
      <c r="J334" s="3" t="s">
        <v>32</v>
      </c>
      <c r="K334" s="8">
        <v>45809</v>
      </c>
    </row>
    <row r="335" spans="1:11">
      <c r="A335" s="5">
        <v>269</v>
      </c>
      <c r="B335" s="21">
        <v>382067</v>
      </c>
      <c r="C335" s="45" t="s">
        <v>329</v>
      </c>
      <c r="D335" s="5">
        <v>30</v>
      </c>
      <c r="E335" s="3" t="s">
        <v>319</v>
      </c>
      <c r="F335" s="33">
        <f>1500*D335</f>
        <v>45000</v>
      </c>
      <c r="G335" s="33">
        <f t="shared" si="3"/>
        <v>45000</v>
      </c>
      <c r="H335" s="3" t="s">
        <v>32</v>
      </c>
      <c r="I335" s="3" t="s">
        <v>314</v>
      </c>
      <c r="J335" s="3" t="s">
        <v>32</v>
      </c>
      <c r="K335" s="8">
        <v>45809</v>
      </c>
    </row>
    <row r="336" spans="1:11">
      <c r="A336" s="5">
        <v>270</v>
      </c>
      <c r="B336" s="21">
        <v>374649</v>
      </c>
      <c r="C336" s="45" t="s">
        <v>330</v>
      </c>
      <c r="D336" s="5">
        <v>1000</v>
      </c>
      <c r="E336" s="3" t="s">
        <v>319</v>
      </c>
      <c r="F336" s="33">
        <f>8.9*D336</f>
        <v>8900</v>
      </c>
      <c r="G336" s="33">
        <f t="shared" si="3"/>
        <v>8900</v>
      </c>
      <c r="H336" s="3" t="s">
        <v>32</v>
      </c>
      <c r="I336" s="3" t="s">
        <v>314</v>
      </c>
      <c r="J336" s="3" t="s">
        <v>32</v>
      </c>
      <c r="K336" s="8">
        <v>45809</v>
      </c>
    </row>
    <row r="337" spans="1:11">
      <c r="A337" s="5">
        <v>271</v>
      </c>
      <c r="B337" s="21">
        <v>623915</v>
      </c>
      <c r="C337" s="45" t="s">
        <v>331</v>
      </c>
      <c r="D337" s="5">
        <v>24</v>
      </c>
      <c r="E337" s="3" t="s">
        <v>319</v>
      </c>
      <c r="F337" s="33">
        <f>51.81*D337</f>
        <v>1243.44</v>
      </c>
      <c r="G337" s="33">
        <f t="shared" si="3"/>
        <v>1243.44</v>
      </c>
      <c r="H337" s="3" t="s">
        <v>32</v>
      </c>
      <c r="I337" s="3" t="s">
        <v>314</v>
      </c>
      <c r="J337" s="3" t="s">
        <v>32</v>
      </c>
      <c r="K337" s="8">
        <v>45809</v>
      </c>
    </row>
    <row r="338" spans="1:11" ht="24">
      <c r="A338" s="5">
        <v>272</v>
      </c>
      <c r="B338" s="21">
        <v>266726</v>
      </c>
      <c r="C338" s="45" t="s">
        <v>332</v>
      </c>
      <c r="D338" s="5">
        <v>10</v>
      </c>
      <c r="E338" s="3" t="s">
        <v>319</v>
      </c>
      <c r="F338" s="33">
        <f>485*D338</f>
        <v>4850</v>
      </c>
      <c r="G338" s="33">
        <f t="shared" si="3"/>
        <v>4850</v>
      </c>
      <c r="H338" s="3" t="s">
        <v>32</v>
      </c>
      <c r="I338" s="3" t="s">
        <v>314</v>
      </c>
      <c r="J338" s="3" t="s">
        <v>32</v>
      </c>
      <c r="K338" s="8">
        <v>45809</v>
      </c>
    </row>
    <row r="339" spans="1:11">
      <c r="A339" s="5">
        <v>273</v>
      </c>
      <c r="B339" s="5">
        <v>467056</v>
      </c>
      <c r="C339" s="45" t="s">
        <v>333</v>
      </c>
      <c r="D339" s="5">
        <v>100</v>
      </c>
      <c r="E339" s="3" t="s">
        <v>319</v>
      </c>
      <c r="F339" s="33">
        <f>117*D339</f>
        <v>11700</v>
      </c>
      <c r="G339" s="33">
        <f t="shared" si="3"/>
        <v>11700</v>
      </c>
      <c r="H339" s="3" t="s">
        <v>32</v>
      </c>
      <c r="I339" s="3" t="s">
        <v>314</v>
      </c>
      <c r="J339" s="3" t="s">
        <v>32</v>
      </c>
      <c r="K339" s="8">
        <v>45809</v>
      </c>
    </row>
    <row r="340" spans="1:11">
      <c r="A340" s="5">
        <v>274</v>
      </c>
      <c r="B340" s="21">
        <v>10832</v>
      </c>
      <c r="C340" s="45" t="s">
        <v>334</v>
      </c>
      <c r="D340" s="5">
        <v>100</v>
      </c>
      <c r="E340" s="3" t="s">
        <v>319</v>
      </c>
      <c r="F340" s="33">
        <f>350*D340</f>
        <v>35000</v>
      </c>
      <c r="G340" s="33">
        <f t="shared" si="3"/>
        <v>35000</v>
      </c>
      <c r="H340" s="3" t="s">
        <v>32</v>
      </c>
      <c r="I340" s="3" t="s">
        <v>314</v>
      </c>
      <c r="J340" s="3" t="s">
        <v>32</v>
      </c>
      <c r="K340" s="8">
        <v>45809</v>
      </c>
    </row>
    <row r="341" spans="1:11" ht="24">
      <c r="A341" s="5">
        <v>275</v>
      </c>
      <c r="B341" s="21" t="s">
        <v>335</v>
      </c>
      <c r="C341" s="45" t="s">
        <v>336</v>
      </c>
      <c r="D341" s="5">
        <v>100</v>
      </c>
      <c r="E341" s="3" t="s">
        <v>319</v>
      </c>
      <c r="F341" s="33">
        <f>21*D341</f>
        <v>2100</v>
      </c>
      <c r="G341" s="33">
        <f t="shared" si="3"/>
        <v>2100</v>
      </c>
      <c r="H341" s="3" t="s">
        <v>32</v>
      </c>
      <c r="I341" s="3" t="s">
        <v>314</v>
      </c>
      <c r="J341" s="3" t="s">
        <v>32</v>
      </c>
      <c r="K341" s="8">
        <v>45809</v>
      </c>
    </row>
    <row r="342" spans="1:11">
      <c r="A342" s="5">
        <v>276</v>
      </c>
      <c r="B342" s="21">
        <v>626366</v>
      </c>
      <c r="C342" s="45" t="s">
        <v>337</v>
      </c>
      <c r="D342" s="5">
        <v>1000</v>
      </c>
      <c r="E342" s="3" t="s">
        <v>319</v>
      </c>
      <c r="F342" s="33">
        <f>3*D342</f>
        <v>3000</v>
      </c>
      <c r="G342" s="33">
        <f t="shared" si="3"/>
        <v>3000</v>
      </c>
      <c r="H342" s="3" t="s">
        <v>32</v>
      </c>
      <c r="I342" s="3" t="s">
        <v>314</v>
      </c>
      <c r="J342" s="3" t="s">
        <v>32</v>
      </c>
      <c r="K342" s="8">
        <v>45809</v>
      </c>
    </row>
    <row r="343" spans="1:11" ht="24">
      <c r="A343" s="5">
        <v>277</v>
      </c>
      <c r="B343" s="21">
        <v>626366</v>
      </c>
      <c r="C343" s="45" t="s">
        <v>338</v>
      </c>
      <c r="D343" s="5">
        <v>50</v>
      </c>
      <c r="E343" s="3" t="s">
        <v>319</v>
      </c>
      <c r="F343" s="33">
        <f>20*50</f>
        <v>1000</v>
      </c>
      <c r="G343" s="33">
        <f t="shared" si="3"/>
        <v>1000</v>
      </c>
      <c r="H343" s="3" t="s">
        <v>32</v>
      </c>
      <c r="I343" s="3" t="s">
        <v>314</v>
      </c>
      <c r="J343" s="3" t="s">
        <v>32</v>
      </c>
      <c r="K343" s="8">
        <v>45809</v>
      </c>
    </row>
    <row r="344" spans="1:11">
      <c r="A344" s="5">
        <v>278</v>
      </c>
      <c r="B344" s="21">
        <v>415527</v>
      </c>
      <c r="C344" s="45" t="s">
        <v>339</v>
      </c>
      <c r="D344" s="5">
        <v>800</v>
      </c>
      <c r="E344" s="3" t="s">
        <v>319</v>
      </c>
      <c r="F344" s="33">
        <f>D344*13</f>
        <v>10400</v>
      </c>
      <c r="G344" s="33">
        <f t="shared" si="3"/>
        <v>10400</v>
      </c>
      <c r="H344" s="3" t="s">
        <v>32</v>
      </c>
      <c r="I344" s="3" t="s">
        <v>314</v>
      </c>
      <c r="J344" s="3" t="s">
        <v>32</v>
      </c>
      <c r="K344" s="8">
        <v>45809</v>
      </c>
    </row>
    <row r="345" spans="1:11">
      <c r="A345" s="5">
        <v>279</v>
      </c>
      <c r="B345" s="21">
        <v>623334</v>
      </c>
      <c r="C345" s="46" t="s">
        <v>340</v>
      </c>
      <c r="D345" s="5">
        <v>2500</v>
      </c>
      <c r="E345" s="3" t="s">
        <v>319</v>
      </c>
      <c r="F345" s="33">
        <f>24.5*D345</f>
        <v>61250</v>
      </c>
      <c r="G345" s="33">
        <f t="shared" si="3"/>
        <v>61250</v>
      </c>
      <c r="H345" s="3" t="s">
        <v>32</v>
      </c>
      <c r="I345" s="3" t="s">
        <v>314</v>
      </c>
      <c r="J345" s="3" t="s">
        <v>32</v>
      </c>
      <c r="K345" s="8">
        <v>45809</v>
      </c>
    </row>
    <row r="346" spans="1:11">
      <c r="A346" s="5">
        <v>280</v>
      </c>
      <c r="B346" s="21">
        <v>623334</v>
      </c>
      <c r="C346" s="46" t="s">
        <v>341</v>
      </c>
      <c r="D346" s="5">
        <v>2000</v>
      </c>
      <c r="E346" s="3" t="s">
        <v>319</v>
      </c>
      <c r="F346" s="33">
        <f>D346*21</f>
        <v>42000</v>
      </c>
      <c r="G346" s="33">
        <f t="shared" si="3"/>
        <v>42000</v>
      </c>
      <c r="H346" s="3" t="s">
        <v>32</v>
      </c>
      <c r="I346" s="3" t="s">
        <v>314</v>
      </c>
      <c r="J346" s="3" t="s">
        <v>32</v>
      </c>
      <c r="K346" s="8">
        <v>45809</v>
      </c>
    </row>
    <row r="347" spans="1:11">
      <c r="A347" s="5">
        <v>281</v>
      </c>
      <c r="B347" s="21">
        <v>623334</v>
      </c>
      <c r="C347" s="46" t="s">
        <v>342</v>
      </c>
      <c r="D347" s="5">
        <v>2000</v>
      </c>
      <c r="E347" s="3" t="s">
        <v>319</v>
      </c>
      <c r="F347" s="33">
        <f>D347*800</f>
        <v>1600000</v>
      </c>
      <c r="G347" s="33">
        <f t="shared" si="3"/>
        <v>1600000</v>
      </c>
      <c r="H347" s="3" t="s">
        <v>32</v>
      </c>
      <c r="I347" s="3" t="s">
        <v>314</v>
      </c>
      <c r="J347" s="3" t="s">
        <v>32</v>
      </c>
      <c r="K347" s="8">
        <v>45809</v>
      </c>
    </row>
    <row r="348" spans="1:11">
      <c r="A348" s="5">
        <v>282</v>
      </c>
      <c r="B348" s="21">
        <v>620742</v>
      </c>
      <c r="C348" s="45" t="s">
        <v>343</v>
      </c>
      <c r="D348" s="5">
        <v>2000</v>
      </c>
      <c r="E348" s="3" t="s">
        <v>319</v>
      </c>
      <c r="F348" s="33">
        <f>D348*1.8</f>
        <v>3600</v>
      </c>
      <c r="G348" s="33">
        <f t="shared" si="3"/>
        <v>3600</v>
      </c>
      <c r="H348" s="3" t="s">
        <v>32</v>
      </c>
      <c r="I348" s="3" t="s">
        <v>314</v>
      </c>
      <c r="J348" s="3" t="s">
        <v>32</v>
      </c>
      <c r="K348" s="8">
        <v>45809</v>
      </c>
    </row>
    <row r="349" spans="1:11">
      <c r="A349" s="5">
        <v>283</v>
      </c>
      <c r="B349" s="5">
        <v>625041</v>
      </c>
      <c r="C349" s="45" t="s">
        <v>344</v>
      </c>
      <c r="D349" s="5">
        <v>2500</v>
      </c>
      <c r="E349" s="3" t="s">
        <v>319</v>
      </c>
      <c r="F349" s="33">
        <f>D349*1.6</f>
        <v>4000</v>
      </c>
      <c r="G349" s="33">
        <f t="shared" si="3"/>
        <v>4000</v>
      </c>
      <c r="H349" s="3" t="s">
        <v>32</v>
      </c>
      <c r="I349" s="3" t="s">
        <v>314</v>
      </c>
      <c r="J349" s="3" t="s">
        <v>32</v>
      </c>
      <c r="K349" s="8">
        <v>45809</v>
      </c>
    </row>
    <row r="350" spans="1:11">
      <c r="A350" s="5">
        <v>284</v>
      </c>
      <c r="B350" s="21">
        <v>611244</v>
      </c>
      <c r="C350" s="45" t="s">
        <v>345</v>
      </c>
      <c r="D350" s="5">
        <v>100</v>
      </c>
      <c r="E350" s="3" t="s">
        <v>319</v>
      </c>
      <c r="F350" s="33">
        <f>3.5*100</f>
        <v>350</v>
      </c>
      <c r="G350" s="33">
        <f t="shared" si="3"/>
        <v>350</v>
      </c>
      <c r="H350" s="3" t="s">
        <v>32</v>
      </c>
      <c r="I350" s="3" t="s">
        <v>314</v>
      </c>
      <c r="J350" s="3" t="s">
        <v>32</v>
      </c>
      <c r="K350" s="8">
        <v>45809</v>
      </c>
    </row>
    <row r="351" spans="1:11">
      <c r="A351" s="5">
        <v>285</v>
      </c>
      <c r="B351" s="5">
        <v>480102</v>
      </c>
      <c r="C351" s="45" t="s">
        <v>346</v>
      </c>
      <c r="D351" s="5">
        <v>200</v>
      </c>
      <c r="E351" s="3" t="s">
        <v>319</v>
      </c>
      <c r="F351" s="33">
        <f>D351*18</f>
        <v>3600</v>
      </c>
      <c r="G351" s="33">
        <f t="shared" si="3"/>
        <v>3600</v>
      </c>
      <c r="H351" s="3" t="s">
        <v>32</v>
      </c>
      <c r="I351" s="3" t="s">
        <v>314</v>
      </c>
      <c r="J351" s="3" t="s">
        <v>32</v>
      </c>
      <c r="K351" s="8">
        <v>45809</v>
      </c>
    </row>
    <row r="352" spans="1:11">
      <c r="A352" s="5">
        <v>286</v>
      </c>
      <c r="B352" s="21">
        <v>625361</v>
      </c>
      <c r="C352" s="45" t="s">
        <v>347</v>
      </c>
      <c r="D352" s="5">
        <v>10000</v>
      </c>
      <c r="E352" s="3" t="s">
        <v>319</v>
      </c>
      <c r="F352" s="33">
        <f>D352*1.5</f>
        <v>15000</v>
      </c>
      <c r="G352" s="33">
        <f t="shared" si="3"/>
        <v>15000</v>
      </c>
      <c r="H352" s="3" t="s">
        <v>32</v>
      </c>
      <c r="I352" s="3" t="s">
        <v>314</v>
      </c>
      <c r="J352" s="3" t="s">
        <v>32</v>
      </c>
      <c r="K352" s="8">
        <v>45809</v>
      </c>
    </row>
    <row r="353" spans="1:11">
      <c r="A353" s="5">
        <v>287</v>
      </c>
      <c r="B353" s="21">
        <v>613102</v>
      </c>
      <c r="C353" s="45" t="s">
        <v>348</v>
      </c>
      <c r="D353" s="5">
        <v>200</v>
      </c>
      <c r="E353" s="3" t="s">
        <v>319</v>
      </c>
      <c r="F353" s="33">
        <f>D353*17</f>
        <v>3400</v>
      </c>
      <c r="G353" s="33">
        <f t="shared" si="3"/>
        <v>3400</v>
      </c>
      <c r="H353" s="3" t="s">
        <v>32</v>
      </c>
      <c r="I353" s="3" t="s">
        <v>314</v>
      </c>
      <c r="J353" s="3" t="s">
        <v>32</v>
      </c>
      <c r="K353" s="8">
        <v>45809</v>
      </c>
    </row>
    <row r="354" spans="1:11">
      <c r="A354" s="5">
        <v>288</v>
      </c>
      <c r="B354" s="21">
        <v>484515</v>
      </c>
      <c r="C354" s="45" t="s">
        <v>349</v>
      </c>
      <c r="D354" s="5">
        <v>2000</v>
      </c>
      <c r="E354" s="3" t="s">
        <v>319</v>
      </c>
      <c r="F354" s="33">
        <f>D354*16</f>
        <v>32000</v>
      </c>
      <c r="G354" s="33">
        <f t="shared" si="3"/>
        <v>32000</v>
      </c>
      <c r="H354" s="3" t="s">
        <v>32</v>
      </c>
      <c r="I354" s="3" t="s">
        <v>314</v>
      </c>
      <c r="J354" s="3" t="s">
        <v>32</v>
      </c>
      <c r="K354" s="8">
        <v>45809</v>
      </c>
    </row>
    <row r="355" spans="1:11">
      <c r="A355" s="5">
        <v>289</v>
      </c>
      <c r="B355" s="21">
        <v>613327</v>
      </c>
      <c r="C355" s="45" t="s">
        <v>350</v>
      </c>
      <c r="D355" s="5">
        <v>1000</v>
      </c>
      <c r="E355" s="3" t="s">
        <v>319</v>
      </c>
      <c r="F355" s="33">
        <f>D355*2.9</f>
        <v>2900</v>
      </c>
      <c r="G355" s="33">
        <f t="shared" si="3"/>
        <v>2900</v>
      </c>
      <c r="H355" s="3" t="s">
        <v>32</v>
      </c>
      <c r="I355" s="3" t="s">
        <v>314</v>
      </c>
      <c r="J355" s="3" t="s">
        <v>32</v>
      </c>
      <c r="K355" s="8">
        <v>45809</v>
      </c>
    </row>
    <row r="356" spans="1:11">
      <c r="A356" s="5">
        <v>290</v>
      </c>
      <c r="B356" s="21">
        <v>623570</v>
      </c>
      <c r="C356" s="45" t="s">
        <v>351</v>
      </c>
      <c r="D356" s="5">
        <v>1000</v>
      </c>
      <c r="E356" s="3" t="s">
        <v>319</v>
      </c>
      <c r="F356" s="33">
        <f>D356*3.9</f>
        <v>3900</v>
      </c>
      <c r="G356" s="33">
        <f t="shared" si="3"/>
        <v>3900</v>
      </c>
      <c r="H356" s="3" t="s">
        <v>32</v>
      </c>
      <c r="I356" s="3" t="s">
        <v>314</v>
      </c>
      <c r="J356" s="3" t="s">
        <v>32</v>
      </c>
      <c r="K356" s="8">
        <v>45809</v>
      </c>
    </row>
    <row r="357" spans="1:11">
      <c r="A357" s="5">
        <v>291</v>
      </c>
      <c r="B357" s="5">
        <v>18724</v>
      </c>
      <c r="C357" s="45" t="s">
        <v>352</v>
      </c>
      <c r="D357" s="5">
        <v>10000</v>
      </c>
      <c r="E357" s="3" t="s">
        <v>319</v>
      </c>
      <c r="F357" s="33">
        <f>D357*2.9</f>
        <v>29000</v>
      </c>
      <c r="G357" s="33">
        <f t="shared" si="3"/>
        <v>29000</v>
      </c>
      <c r="H357" s="3" t="s">
        <v>32</v>
      </c>
      <c r="I357" s="3" t="s">
        <v>314</v>
      </c>
      <c r="J357" s="3" t="s">
        <v>32</v>
      </c>
      <c r="K357" s="8">
        <v>45809</v>
      </c>
    </row>
    <row r="358" spans="1:11">
      <c r="A358" s="5">
        <v>292</v>
      </c>
      <c r="B358" s="21">
        <v>616027</v>
      </c>
      <c r="C358" s="45" t="s">
        <v>353</v>
      </c>
      <c r="D358" s="5">
        <v>2000</v>
      </c>
      <c r="E358" s="3" t="s">
        <v>319</v>
      </c>
      <c r="F358" s="33">
        <f>D358*85</f>
        <v>170000</v>
      </c>
      <c r="G358" s="33">
        <f t="shared" si="3"/>
        <v>170000</v>
      </c>
      <c r="H358" s="3" t="s">
        <v>32</v>
      </c>
      <c r="I358" s="3" t="s">
        <v>314</v>
      </c>
      <c r="J358" s="3" t="s">
        <v>32</v>
      </c>
      <c r="K358" s="8">
        <v>45809</v>
      </c>
    </row>
    <row r="359" spans="1:11">
      <c r="A359" s="5">
        <v>293</v>
      </c>
      <c r="B359" s="21">
        <v>484515</v>
      </c>
      <c r="C359" s="45" t="s">
        <v>354</v>
      </c>
      <c r="D359" s="5">
        <v>1000</v>
      </c>
      <c r="E359" s="3" t="s">
        <v>319</v>
      </c>
      <c r="F359" s="33">
        <f>D359*12</f>
        <v>12000</v>
      </c>
      <c r="G359" s="33">
        <f t="shared" ref="G359:G382" si="4">F359</f>
        <v>12000</v>
      </c>
      <c r="H359" s="3" t="s">
        <v>32</v>
      </c>
      <c r="I359" s="3" t="s">
        <v>314</v>
      </c>
      <c r="J359" s="3" t="s">
        <v>32</v>
      </c>
      <c r="K359" s="8">
        <v>45809</v>
      </c>
    </row>
    <row r="360" spans="1:11">
      <c r="A360" s="5">
        <v>294</v>
      </c>
      <c r="B360" s="5">
        <v>483806</v>
      </c>
      <c r="C360" s="45" t="s">
        <v>355</v>
      </c>
      <c r="D360" s="5">
        <v>50</v>
      </c>
      <c r="E360" s="3" t="s">
        <v>319</v>
      </c>
      <c r="F360" s="33">
        <f>D360*280</f>
        <v>14000</v>
      </c>
      <c r="G360" s="33">
        <f t="shared" si="4"/>
        <v>14000</v>
      </c>
      <c r="H360" s="3" t="s">
        <v>32</v>
      </c>
      <c r="I360" s="3" t="s">
        <v>314</v>
      </c>
      <c r="J360" s="3" t="s">
        <v>32</v>
      </c>
      <c r="K360" s="8">
        <v>45809</v>
      </c>
    </row>
    <row r="361" spans="1:11">
      <c r="A361" s="5">
        <v>295</v>
      </c>
      <c r="B361" s="21">
        <v>608549</v>
      </c>
      <c r="C361" s="45" t="s">
        <v>356</v>
      </c>
      <c r="D361" s="5">
        <v>3000</v>
      </c>
      <c r="E361" s="3" t="s">
        <v>319</v>
      </c>
      <c r="F361" s="33">
        <f>D361*198</f>
        <v>594000</v>
      </c>
      <c r="G361" s="33">
        <f t="shared" si="4"/>
        <v>594000</v>
      </c>
      <c r="H361" s="3" t="s">
        <v>32</v>
      </c>
      <c r="I361" s="3" t="s">
        <v>314</v>
      </c>
      <c r="J361" s="3" t="s">
        <v>32</v>
      </c>
      <c r="K361" s="8">
        <v>45809</v>
      </c>
    </row>
    <row r="362" spans="1:11" ht="24">
      <c r="A362" s="5">
        <v>296</v>
      </c>
      <c r="B362" s="21" t="s">
        <v>357</v>
      </c>
      <c r="C362" s="6" t="s">
        <v>358</v>
      </c>
      <c r="D362" s="5" t="s">
        <v>359</v>
      </c>
      <c r="E362" s="3" t="s">
        <v>319</v>
      </c>
      <c r="F362" s="33">
        <f>3*240</f>
        <v>720</v>
      </c>
      <c r="G362" s="33">
        <f t="shared" si="4"/>
        <v>720</v>
      </c>
      <c r="H362" s="3" t="s">
        <v>32</v>
      </c>
      <c r="I362" s="3" t="s">
        <v>314</v>
      </c>
      <c r="J362" s="3" t="s">
        <v>32</v>
      </c>
      <c r="K362" s="8">
        <v>45809</v>
      </c>
    </row>
    <row r="363" spans="1:11" ht="24">
      <c r="A363" s="5">
        <v>297</v>
      </c>
      <c r="B363" s="21">
        <v>370238</v>
      </c>
      <c r="C363" s="6" t="s">
        <v>360</v>
      </c>
      <c r="D363" s="5">
        <v>24</v>
      </c>
      <c r="E363" s="3" t="s">
        <v>319</v>
      </c>
      <c r="F363" s="33">
        <f>D363*30.57</f>
        <v>733.68000000000006</v>
      </c>
      <c r="G363" s="33">
        <f t="shared" si="4"/>
        <v>733.68000000000006</v>
      </c>
      <c r="H363" s="3" t="s">
        <v>32</v>
      </c>
      <c r="I363" s="3" t="s">
        <v>314</v>
      </c>
      <c r="J363" s="3" t="s">
        <v>32</v>
      </c>
      <c r="K363" s="8">
        <v>45809</v>
      </c>
    </row>
    <row r="364" spans="1:11" ht="24">
      <c r="A364" s="5">
        <v>298</v>
      </c>
      <c r="B364" s="21">
        <v>436575</v>
      </c>
      <c r="C364" s="6" t="s">
        <v>361</v>
      </c>
      <c r="D364" s="5">
        <v>50</v>
      </c>
      <c r="E364" s="3" t="s">
        <v>319</v>
      </c>
      <c r="F364" s="33">
        <f>75.44*D364</f>
        <v>3772</v>
      </c>
      <c r="G364" s="33">
        <f t="shared" si="4"/>
        <v>3772</v>
      </c>
      <c r="H364" s="3" t="s">
        <v>32</v>
      </c>
      <c r="I364" s="3" t="s">
        <v>314</v>
      </c>
      <c r="J364" s="3" t="s">
        <v>32</v>
      </c>
      <c r="K364" s="8">
        <v>45809</v>
      </c>
    </row>
    <row r="365" spans="1:11">
      <c r="A365" s="5">
        <v>299</v>
      </c>
      <c r="B365" s="21">
        <v>450325</v>
      </c>
      <c r="C365" s="6" t="s">
        <v>362</v>
      </c>
      <c r="D365" s="5">
        <v>50</v>
      </c>
      <c r="E365" s="3" t="s">
        <v>319</v>
      </c>
      <c r="F365" s="33">
        <f>141*D365</f>
        <v>7050</v>
      </c>
      <c r="G365" s="33">
        <f t="shared" si="4"/>
        <v>7050</v>
      </c>
      <c r="H365" s="3" t="s">
        <v>32</v>
      </c>
      <c r="I365" s="3" t="s">
        <v>314</v>
      </c>
      <c r="J365" s="3" t="s">
        <v>32</v>
      </c>
      <c r="K365" s="8">
        <v>45809</v>
      </c>
    </row>
    <row r="366" spans="1:11" ht="24">
      <c r="A366" s="5">
        <v>300</v>
      </c>
      <c r="B366" s="21">
        <v>268235</v>
      </c>
      <c r="C366" s="6" t="s">
        <v>363</v>
      </c>
      <c r="D366" s="5">
        <v>100</v>
      </c>
      <c r="E366" s="3" t="s">
        <v>319</v>
      </c>
      <c r="F366" s="33">
        <f>D366*176</f>
        <v>17600</v>
      </c>
      <c r="G366" s="33">
        <f t="shared" si="4"/>
        <v>17600</v>
      </c>
      <c r="H366" s="3" t="s">
        <v>32</v>
      </c>
      <c r="I366" s="3" t="s">
        <v>314</v>
      </c>
      <c r="J366" s="3" t="s">
        <v>32</v>
      </c>
      <c r="K366" s="8">
        <v>45809</v>
      </c>
    </row>
    <row r="367" spans="1:11">
      <c r="A367" s="5">
        <v>301</v>
      </c>
      <c r="B367" s="21">
        <v>315879</v>
      </c>
      <c r="C367" s="6" t="s">
        <v>364</v>
      </c>
      <c r="D367" s="5">
        <v>100</v>
      </c>
      <c r="E367" s="3" t="s">
        <v>319</v>
      </c>
      <c r="F367" s="33">
        <f>133*D367</f>
        <v>13300</v>
      </c>
      <c r="G367" s="33">
        <f t="shared" si="4"/>
        <v>13300</v>
      </c>
      <c r="H367" s="3" t="s">
        <v>32</v>
      </c>
      <c r="I367" s="3" t="s">
        <v>314</v>
      </c>
      <c r="J367" s="3" t="s">
        <v>32</v>
      </c>
      <c r="K367" s="8">
        <v>45809</v>
      </c>
    </row>
    <row r="368" spans="1:11">
      <c r="A368" s="5">
        <v>302</v>
      </c>
      <c r="B368" s="21">
        <v>31911</v>
      </c>
      <c r="C368" s="6" t="s">
        <v>365</v>
      </c>
      <c r="D368" s="5">
        <v>200</v>
      </c>
      <c r="E368" s="3" t="s">
        <v>319</v>
      </c>
      <c r="F368" s="33">
        <f>D368*4.9</f>
        <v>980.00000000000011</v>
      </c>
      <c r="G368" s="33">
        <f t="shared" si="4"/>
        <v>980.00000000000011</v>
      </c>
      <c r="H368" s="3" t="s">
        <v>32</v>
      </c>
      <c r="I368" s="3" t="s">
        <v>314</v>
      </c>
      <c r="J368" s="3" t="s">
        <v>32</v>
      </c>
      <c r="K368" s="8">
        <v>45809</v>
      </c>
    </row>
    <row r="369" spans="1:11" ht="24">
      <c r="A369" s="5">
        <v>303</v>
      </c>
      <c r="B369" s="50" t="s">
        <v>366</v>
      </c>
      <c r="C369" s="6" t="s">
        <v>367</v>
      </c>
      <c r="D369" s="5">
        <v>50</v>
      </c>
      <c r="E369" s="3" t="s">
        <v>319</v>
      </c>
      <c r="F369" s="33">
        <f>D369*30</f>
        <v>1500</v>
      </c>
      <c r="G369" s="33">
        <f t="shared" si="4"/>
        <v>1500</v>
      </c>
      <c r="H369" s="3" t="s">
        <v>32</v>
      </c>
      <c r="I369" s="3" t="s">
        <v>314</v>
      </c>
      <c r="J369" s="3" t="s">
        <v>32</v>
      </c>
      <c r="K369" s="8">
        <v>45809</v>
      </c>
    </row>
    <row r="370" spans="1:11">
      <c r="A370" s="5">
        <v>304</v>
      </c>
      <c r="B370" s="50">
        <v>151064</v>
      </c>
      <c r="C370" s="51" t="s">
        <v>368</v>
      </c>
      <c r="D370" s="5">
        <v>200</v>
      </c>
      <c r="E370" s="3" t="s">
        <v>319</v>
      </c>
      <c r="F370" s="33">
        <f>147*D370</f>
        <v>29400</v>
      </c>
      <c r="G370" s="33">
        <f t="shared" si="4"/>
        <v>29400</v>
      </c>
      <c r="H370" s="3" t="s">
        <v>32</v>
      </c>
      <c r="I370" s="3" t="s">
        <v>314</v>
      </c>
      <c r="J370" s="3" t="s">
        <v>32</v>
      </c>
      <c r="K370" s="8">
        <v>45809</v>
      </c>
    </row>
    <row r="371" spans="1:11">
      <c r="A371" s="5">
        <v>305</v>
      </c>
      <c r="B371" s="21">
        <v>150577</v>
      </c>
      <c r="C371" s="6" t="s">
        <v>369</v>
      </c>
      <c r="D371" s="50">
        <v>1500</v>
      </c>
      <c r="E371" s="3" t="s">
        <v>319</v>
      </c>
      <c r="F371" s="33">
        <f>D371*520</f>
        <v>780000</v>
      </c>
      <c r="G371" s="33">
        <f t="shared" si="4"/>
        <v>780000</v>
      </c>
      <c r="H371" s="3" t="s">
        <v>32</v>
      </c>
      <c r="I371" s="3" t="s">
        <v>314</v>
      </c>
      <c r="J371" s="3" t="s">
        <v>32</v>
      </c>
      <c r="K371" s="8">
        <v>45809</v>
      </c>
    </row>
    <row r="372" spans="1:11">
      <c r="A372" s="5">
        <v>306</v>
      </c>
      <c r="B372" s="21">
        <v>235787</v>
      </c>
      <c r="C372" s="6" t="s">
        <v>370</v>
      </c>
      <c r="D372" s="5">
        <v>500</v>
      </c>
      <c r="E372" s="3" t="s">
        <v>319</v>
      </c>
      <c r="F372" s="33">
        <f>3.5*D372</f>
        <v>1750</v>
      </c>
      <c r="G372" s="33">
        <f t="shared" si="4"/>
        <v>1750</v>
      </c>
      <c r="H372" s="3" t="s">
        <v>32</v>
      </c>
      <c r="I372" s="3" t="s">
        <v>314</v>
      </c>
      <c r="J372" s="3" t="s">
        <v>32</v>
      </c>
      <c r="K372" s="8">
        <v>45809</v>
      </c>
    </row>
    <row r="373" spans="1:11">
      <c r="A373" s="5">
        <v>307</v>
      </c>
      <c r="B373" s="21">
        <v>235787</v>
      </c>
      <c r="C373" s="6" t="s">
        <v>371</v>
      </c>
      <c r="D373" s="5">
        <v>500</v>
      </c>
      <c r="E373" s="3" t="s">
        <v>319</v>
      </c>
      <c r="F373" s="33">
        <f>300*D373</f>
        <v>150000</v>
      </c>
      <c r="G373" s="33">
        <f>F373</f>
        <v>150000</v>
      </c>
      <c r="H373" s="3" t="s">
        <v>32</v>
      </c>
      <c r="I373" s="3" t="s">
        <v>314</v>
      </c>
      <c r="J373" s="3" t="s">
        <v>32</v>
      </c>
      <c r="K373" s="8">
        <v>45809</v>
      </c>
    </row>
    <row r="374" spans="1:11">
      <c r="A374" s="5">
        <v>308</v>
      </c>
      <c r="B374" s="50">
        <v>372768</v>
      </c>
      <c r="C374" s="6" t="s">
        <v>372</v>
      </c>
      <c r="D374" s="5">
        <v>500</v>
      </c>
      <c r="E374" s="3" t="s">
        <v>319</v>
      </c>
      <c r="F374" s="33">
        <f>3.5*D374</f>
        <v>1750</v>
      </c>
      <c r="G374" s="33">
        <f t="shared" si="4"/>
        <v>1750</v>
      </c>
      <c r="H374" s="3" t="s">
        <v>32</v>
      </c>
      <c r="I374" s="3" t="s">
        <v>314</v>
      </c>
      <c r="J374" s="3" t="s">
        <v>32</v>
      </c>
      <c r="K374" s="8">
        <v>45809</v>
      </c>
    </row>
    <row r="375" spans="1:11">
      <c r="A375" s="5">
        <v>309</v>
      </c>
      <c r="B375" s="50">
        <v>372768</v>
      </c>
      <c r="C375" s="6" t="s">
        <v>373</v>
      </c>
      <c r="D375" s="5">
        <v>500</v>
      </c>
      <c r="E375" s="3" t="s">
        <v>319</v>
      </c>
      <c r="F375" s="33">
        <f>D375*3.35</f>
        <v>1675</v>
      </c>
      <c r="G375" s="33">
        <f t="shared" si="4"/>
        <v>1675</v>
      </c>
      <c r="H375" s="3" t="s">
        <v>32</v>
      </c>
      <c r="I375" s="3" t="s">
        <v>314</v>
      </c>
      <c r="J375" s="3" t="s">
        <v>32</v>
      </c>
      <c r="K375" s="8">
        <v>45809</v>
      </c>
    </row>
    <row r="376" spans="1:11">
      <c r="A376" s="5">
        <v>310</v>
      </c>
      <c r="B376" s="21">
        <v>150577</v>
      </c>
      <c r="C376" s="6" t="s">
        <v>374</v>
      </c>
      <c r="D376" s="5">
        <v>500</v>
      </c>
      <c r="E376" s="3" t="s">
        <v>319</v>
      </c>
      <c r="F376" s="33">
        <f>3*D376</f>
        <v>1500</v>
      </c>
      <c r="G376" s="33">
        <f t="shared" si="4"/>
        <v>1500</v>
      </c>
      <c r="H376" s="3" t="s">
        <v>32</v>
      </c>
      <c r="I376" s="3" t="s">
        <v>314</v>
      </c>
      <c r="J376" s="3" t="s">
        <v>32</v>
      </c>
      <c r="K376" s="8">
        <v>45809</v>
      </c>
    </row>
    <row r="377" spans="1:11">
      <c r="A377" s="5">
        <v>311</v>
      </c>
      <c r="B377" s="50" t="s">
        <v>375</v>
      </c>
      <c r="C377" s="52" t="s">
        <v>376</v>
      </c>
      <c r="D377" s="5">
        <v>50</v>
      </c>
      <c r="E377" s="3" t="s">
        <v>319</v>
      </c>
      <c r="F377" s="33">
        <f>D377*40.4</f>
        <v>2020</v>
      </c>
      <c r="G377" s="33">
        <f t="shared" si="4"/>
        <v>2020</v>
      </c>
      <c r="H377" s="3" t="s">
        <v>32</v>
      </c>
      <c r="I377" s="3" t="s">
        <v>314</v>
      </c>
      <c r="J377" s="3" t="s">
        <v>32</v>
      </c>
      <c r="K377" s="8">
        <v>45809</v>
      </c>
    </row>
    <row r="378" spans="1:11" ht="24">
      <c r="A378" s="5">
        <v>312</v>
      </c>
      <c r="B378" s="50">
        <v>331642</v>
      </c>
      <c r="C378" s="52" t="s">
        <v>377</v>
      </c>
      <c r="D378" s="5">
        <v>100</v>
      </c>
      <c r="E378" s="3" t="s">
        <v>319</v>
      </c>
      <c r="F378" s="33">
        <f>D378*160</f>
        <v>16000</v>
      </c>
      <c r="G378" s="33">
        <f t="shared" si="4"/>
        <v>16000</v>
      </c>
      <c r="H378" s="3" t="s">
        <v>32</v>
      </c>
      <c r="I378" s="3" t="s">
        <v>314</v>
      </c>
      <c r="J378" s="3" t="s">
        <v>32</v>
      </c>
      <c r="K378" s="8">
        <v>45809</v>
      </c>
    </row>
    <row r="379" spans="1:11" ht="24">
      <c r="A379" s="5">
        <v>313</v>
      </c>
      <c r="B379" s="21">
        <v>40029</v>
      </c>
      <c r="C379" s="52" t="s">
        <v>378</v>
      </c>
      <c r="D379" s="5">
        <v>50</v>
      </c>
      <c r="E379" s="3" t="s">
        <v>319</v>
      </c>
      <c r="F379" s="33">
        <f>D379*34</f>
        <v>1700</v>
      </c>
      <c r="G379" s="33">
        <f t="shared" si="4"/>
        <v>1700</v>
      </c>
      <c r="H379" s="3" t="s">
        <v>32</v>
      </c>
      <c r="I379" s="3" t="s">
        <v>314</v>
      </c>
      <c r="J379" s="3" t="s">
        <v>32</v>
      </c>
      <c r="K379" s="8">
        <v>45809</v>
      </c>
    </row>
    <row r="380" spans="1:11">
      <c r="A380" s="5">
        <v>314</v>
      </c>
      <c r="B380" s="21">
        <v>603376</v>
      </c>
      <c r="C380" s="52" t="s">
        <v>379</v>
      </c>
      <c r="D380" s="5">
        <v>50</v>
      </c>
      <c r="E380" s="3" t="s">
        <v>319</v>
      </c>
      <c r="F380" s="33">
        <f>27*D380</f>
        <v>1350</v>
      </c>
      <c r="G380" s="33">
        <f t="shared" si="4"/>
        <v>1350</v>
      </c>
      <c r="H380" s="3" t="s">
        <v>32</v>
      </c>
      <c r="I380" s="3" t="s">
        <v>314</v>
      </c>
      <c r="J380" s="3" t="s">
        <v>32</v>
      </c>
      <c r="K380" s="8">
        <v>45809</v>
      </c>
    </row>
    <row r="381" spans="1:11">
      <c r="A381" s="5">
        <v>315</v>
      </c>
      <c r="B381" s="21"/>
      <c r="C381" s="52" t="s">
        <v>380</v>
      </c>
      <c r="D381" s="5">
        <v>50</v>
      </c>
      <c r="E381" s="3" t="s">
        <v>319</v>
      </c>
      <c r="F381" s="33">
        <f>27*50</f>
        <v>1350</v>
      </c>
      <c r="G381" s="33">
        <f t="shared" si="4"/>
        <v>1350</v>
      </c>
      <c r="H381" s="3" t="s">
        <v>32</v>
      </c>
      <c r="I381" s="3" t="s">
        <v>314</v>
      </c>
      <c r="J381" s="3" t="s">
        <v>32</v>
      </c>
      <c r="K381" s="8">
        <v>45809</v>
      </c>
    </row>
    <row r="382" spans="1:11">
      <c r="A382" s="5">
        <v>316</v>
      </c>
      <c r="B382" s="21">
        <v>73821</v>
      </c>
      <c r="C382" s="52" t="s">
        <v>381</v>
      </c>
      <c r="D382" s="5">
        <v>50</v>
      </c>
      <c r="E382" s="3" t="s">
        <v>319</v>
      </c>
      <c r="F382" s="33">
        <f>27.3*D382</f>
        <v>1365</v>
      </c>
      <c r="G382" s="33">
        <f t="shared" si="4"/>
        <v>1365</v>
      </c>
      <c r="H382" s="3" t="s">
        <v>32</v>
      </c>
      <c r="I382" s="3" t="s">
        <v>314</v>
      </c>
      <c r="J382" s="3" t="s">
        <v>32</v>
      </c>
      <c r="K382" s="8">
        <v>45809</v>
      </c>
    </row>
    <row r="383" spans="1:11">
      <c r="A383" s="5">
        <v>317</v>
      </c>
      <c r="B383" s="53">
        <v>60250</v>
      </c>
      <c r="C383" s="52" t="s">
        <v>382</v>
      </c>
      <c r="D383" s="5">
        <v>50</v>
      </c>
      <c r="E383" s="3" t="s">
        <v>319</v>
      </c>
      <c r="F383" s="33"/>
      <c r="G383" s="33"/>
      <c r="H383" s="3" t="s">
        <v>32</v>
      </c>
      <c r="I383" s="3" t="s">
        <v>314</v>
      </c>
      <c r="J383" s="3" t="s">
        <v>32</v>
      </c>
      <c r="K383" s="8">
        <v>45809</v>
      </c>
    </row>
    <row r="384" spans="1:11">
      <c r="A384" s="5">
        <v>318</v>
      </c>
      <c r="B384" s="21">
        <v>73820</v>
      </c>
      <c r="C384" s="52" t="s">
        <v>383</v>
      </c>
      <c r="D384" s="5">
        <v>20</v>
      </c>
      <c r="E384" s="3" t="s">
        <v>319</v>
      </c>
      <c r="F384" s="33">
        <f>D384*128</f>
        <v>2560</v>
      </c>
      <c r="G384" s="33">
        <f t="shared" ref="G384:G393" si="5">F384</f>
        <v>2560</v>
      </c>
      <c r="H384" s="3" t="s">
        <v>32</v>
      </c>
      <c r="I384" s="3" t="s">
        <v>314</v>
      </c>
      <c r="J384" s="3" t="s">
        <v>32</v>
      </c>
      <c r="K384" s="8">
        <v>45809</v>
      </c>
    </row>
    <row r="385" spans="1:11">
      <c r="A385" s="5">
        <v>319</v>
      </c>
      <c r="B385" s="50" t="s">
        <v>384</v>
      </c>
      <c r="C385" s="52" t="s">
        <v>385</v>
      </c>
      <c r="D385" s="5">
        <v>10</v>
      </c>
      <c r="E385" s="3" t="s">
        <v>319</v>
      </c>
      <c r="F385" s="33">
        <f>59.9*D385</f>
        <v>599</v>
      </c>
      <c r="G385" s="33">
        <f t="shared" si="5"/>
        <v>599</v>
      </c>
      <c r="H385" s="3" t="s">
        <v>32</v>
      </c>
      <c r="I385" s="3" t="s">
        <v>314</v>
      </c>
      <c r="J385" s="3" t="s">
        <v>32</v>
      </c>
      <c r="K385" s="8">
        <v>45809</v>
      </c>
    </row>
    <row r="386" spans="1:11">
      <c r="A386" s="5">
        <v>320</v>
      </c>
      <c r="B386" s="50" t="s">
        <v>384</v>
      </c>
      <c r="C386" s="52" t="s">
        <v>386</v>
      </c>
      <c r="D386" s="5">
        <v>10</v>
      </c>
      <c r="E386" s="3" t="s">
        <v>319</v>
      </c>
      <c r="F386" s="33">
        <f>48.99*D386</f>
        <v>489.90000000000003</v>
      </c>
      <c r="G386" s="33">
        <f t="shared" si="5"/>
        <v>489.90000000000003</v>
      </c>
      <c r="H386" s="3" t="s">
        <v>32</v>
      </c>
      <c r="I386" s="3" t="s">
        <v>314</v>
      </c>
      <c r="J386" s="3" t="s">
        <v>32</v>
      </c>
      <c r="K386" s="8">
        <v>45809</v>
      </c>
    </row>
    <row r="387" spans="1:11">
      <c r="A387" s="5">
        <v>321</v>
      </c>
      <c r="B387" s="21">
        <v>603376</v>
      </c>
      <c r="C387" s="52" t="s">
        <v>387</v>
      </c>
      <c r="D387" s="5">
        <v>50</v>
      </c>
      <c r="E387" s="3" t="s">
        <v>319</v>
      </c>
      <c r="F387" s="33">
        <f>D387*25.99</f>
        <v>1299.5</v>
      </c>
      <c r="G387" s="33">
        <f t="shared" si="5"/>
        <v>1299.5</v>
      </c>
      <c r="H387" s="3" t="s">
        <v>32</v>
      </c>
      <c r="I387" s="3" t="s">
        <v>314</v>
      </c>
      <c r="J387" s="3" t="s">
        <v>32</v>
      </c>
      <c r="K387" s="8">
        <v>45809</v>
      </c>
    </row>
    <row r="388" spans="1:11">
      <c r="A388" s="5">
        <v>322</v>
      </c>
      <c r="B388" s="21">
        <v>603376</v>
      </c>
      <c r="C388" s="52" t="s">
        <v>388</v>
      </c>
      <c r="D388" s="5">
        <v>10</v>
      </c>
      <c r="E388" s="3" t="s">
        <v>319</v>
      </c>
      <c r="F388" s="33">
        <f>D388*202.98</f>
        <v>2029.8</v>
      </c>
      <c r="G388" s="33">
        <f t="shared" si="5"/>
        <v>2029.8</v>
      </c>
      <c r="H388" s="3" t="s">
        <v>32</v>
      </c>
      <c r="I388" s="3" t="s">
        <v>314</v>
      </c>
      <c r="J388" s="3" t="s">
        <v>32</v>
      </c>
      <c r="K388" s="8">
        <v>45809</v>
      </c>
    </row>
    <row r="389" spans="1:11" ht="24">
      <c r="A389" s="5">
        <v>323</v>
      </c>
      <c r="B389" s="21">
        <v>603376</v>
      </c>
      <c r="C389" s="52" t="s">
        <v>389</v>
      </c>
      <c r="D389" s="5">
        <v>50</v>
      </c>
      <c r="E389" s="3" t="s">
        <v>319</v>
      </c>
      <c r="F389" s="33">
        <f>27.72*D389</f>
        <v>1386</v>
      </c>
      <c r="G389" s="33">
        <f t="shared" si="5"/>
        <v>1386</v>
      </c>
      <c r="H389" s="3" t="s">
        <v>32</v>
      </c>
      <c r="I389" s="3" t="s">
        <v>314</v>
      </c>
      <c r="J389" s="3" t="s">
        <v>32</v>
      </c>
      <c r="K389" s="8">
        <v>45809</v>
      </c>
    </row>
    <row r="390" spans="1:11" ht="24">
      <c r="A390" s="5">
        <v>324</v>
      </c>
      <c r="B390" s="21">
        <v>353732</v>
      </c>
      <c r="C390" s="52" t="s">
        <v>390</v>
      </c>
      <c r="D390" s="5">
        <v>5</v>
      </c>
      <c r="E390" s="3" t="s">
        <v>319</v>
      </c>
      <c r="F390" s="33">
        <f>148*D390</f>
        <v>740</v>
      </c>
      <c r="G390" s="33">
        <f t="shared" si="5"/>
        <v>740</v>
      </c>
      <c r="H390" s="3" t="s">
        <v>32</v>
      </c>
      <c r="I390" s="3" t="s">
        <v>314</v>
      </c>
      <c r="J390" s="3" t="s">
        <v>32</v>
      </c>
      <c r="K390" s="8">
        <v>45809</v>
      </c>
    </row>
    <row r="391" spans="1:11" ht="24">
      <c r="A391" s="5">
        <v>325</v>
      </c>
      <c r="B391" s="21">
        <v>603376</v>
      </c>
      <c r="C391" s="52" t="s">
        <v>391</v>
      </c>
      <c r="D391" s="5">
        <v>50</v>
      </c>
      <c r="E391" s="3" t="s">
        <v>319</v>
      </c>
      <c r="F391" s="33">
        <f>30.29*D391</f>
        <v>1514.5</v>
      </c>
      <c r="G391" s="33">
        <f t="shared" si="5"/>
        <v>1514.5</v>
      </c>
      <c r="H391" s="3" t="s">
        <v>32</v>
      </c>
      <c r="I391" s="3" t="s">
        <v>314</v>
      </c>
      <c r="J391" s="3" t="s">
        <v>32</v>
      </c>
      <c r="K391" s="8">
        <v>45809</v>
      </c>
    </row>
    <row r="392" spans="1:11" ht="24">
      <c r="A392" s="5">
        <v>326</v>
      </c>
      <c r="B392" s="21">
        <v>603376</v>
      </c>
      <c r="C392" s="52" t="s">
        <v>392</v>
      </c>
      <c r="D392" s="5">
        <v>30</v>
      </c>
      <c r="E392" s="3" t="s">
        <v>319</v>
      </c>
      <c r="F392" s="33">
        <f>D392*2575</f>
        <v>77250</v>
      </c>
      <c r="G392" s="33">
        <f t="shared" si="5"/>
        <v>77250</v>
      </c>
      <c r="H392" s="3" t="s">
        <v>32</v>
      </c>
      <c r="I392" s="3" t="s">
        <v>314</v>
      </c>
      <c r="J392" s="3" t="s">
        <v>32</v>
      </c>
      <c r="K392" s="8">
        <v>45809</v>
      </c>
    </row>
    <row r="393" spans="1:11">
      <c r="A393" s="5">
        <v>327</v>
      </c>
      <c r="B393" s="5"/>
      <c r="C393" s="45" t="s">
        <v>393</v>
      </c>
      <c r="D393" s="5">
        <v>1000</v>
      </c>
      <c r="E393" s="3" t="s">
        <v>319</v>
      </c>
      <c r="F393" s="33">
        <f>D393*110</f>
        <v>110000</v>
      </c>
      <c r="G393" s="33">
        <f t="shared" si="5"/>
        <v>110000</v>
      </c>
      <c r="H393" s="3" t="s">
        <v>32</v>
      </c>
      <c r="I393" s="3" t="s">
        <v>314</v>
      </c>
      <c r="J393" s="3" t="s">
        <v>32</v>
      </c>
      <c r="K393" s="8">
        <v>45809</v>
      </c>
    </row>
    <row r="394" spans="1:11">
      <c r="B394" s="5"/>
      <c r="C394" s="45"/>
      <c r="D394" s="5"/>
      <c r="E394" s="3"/>
      <c r="F394" s="33"/>
      <c r="G394" s="33"/>
      <c r="H394" s="3"/>
      <c r="I394" s="3"/>
      <c r="J394" s="3"/>
      <c r="K394" s="8"/>
    </row>
    <row r="395" spans="1:11">
      <c r="B395" s="5"/>
      <c r="C395" s="26" t="s">
        <v>69</v>
      </c>
      <c r="D395" s="5"/>
      <c r="E395" s="3"/>
      <c r="F395" s="33">
        <f>SUM(F67:F393)</f>
        <v>4602197.79</v>
      </c>
      <c r="G395" s="33"/>
      <c r="H395" s="3"/>
      <c r="I395" s="3"/>
      <c r="J395" s="3"/>
      <c r="K395" s="8"/>
    </row>
    <row r="396" spans="1:11" ht="27" customHeight="1">
      <c r="A396" s="79" t="s">
        <v>9</v>
      </c>
      <c r="B396" s="79"/>
      <c r="C396" s="79"/>
      <c r="D396" s="79"/>
      <c r="E396" s="79"/>
      <c r="F396" s="79"/>
      <c r="G396" s="79"/>
      <c r="H396" s="10"/>
      <c r="I396" s="3"/>
      <c r="J396" s="10"/>
      <c r="K396" s="10"/>
    </row>
    <row r="397" spans="1:11">
      <c r="A397" s="76" t="s">
        <v>394</v>
      </c>
      <c r="B397" s="76"/>
      <c r="E397" s="10"/>
      <c r="H397" s="10"/>
      <c r="I397" s="3"/>
      <c r="J397" s="10"/>
      <c r="K397" s="10"/>
    </row>
    <row r="398" spans="1:11">
      <c r="B398" s="10"/>
      <c r="E398" s="10"/>
      <c r="H398" s="10"/>
      <c r="I398" s="3"/>
      <c r="J398" s="10"/>
      <c r="K398" s="10"/>
    </row>
    <row r="399" spans="1:11" ht="84">
      <c r="A399" s="25" t="s">
        <v>20</v>
      </c>
      <c r="B399" s="25" t="s">
        <v>21</v>
      </c>
      <c r="C399" s="25" t="s">
        <v>22</v>
      </c>
      <c r="D399" s="25" t="s">
        <v>23</v>
      </c>
      <c r="E399" s="25" t="s">
        <v>71</v>
      </c>
      <c r="F399" s="27" t="s">
        <v>25</v>
      </c>
      <c r="G399" s="27" t="s">
        <v>26</v>
      </c>
      <c r="H399" s="25" t="s">
        <v>27</v>
      </c>
      <c r="I399" s="25" t="s">
        <v>28</v>
      </c>
      <c r="J399" s="25" t="s">
        <v>29</v>
      </c>
      <c r="K399" s="25" t="s">
        <v>30</v>
      </c>
    </row>
    <row r="400" spans="1:11" ht="24">
      <c r="A400" s="3">
        <v>1</v>
      </c>
      <c r="B400" s="21">
        <v>25194</v>
      </c>
      <c r="C400" s="5" t="s">
        <v>395</v>
      </c>
      <c r="D400" s="3">
        <v>3</v>
      </c>
      <c r="E400" s="3" t="s">
        <v>32</v>
      </c>
      <c r="F400" s="33">
        <v>11990.82</v>
      </c>
      <c r="G400" s="33">
        <v>11990.82</v>
      </c>
      <c r="H400" s="3" t="s">
        <v>32</v>
      </c>
      <c r="I400" s="3" t="s">
        <v>37</v>
      </c>
      <c r="J400" s="3" t="s">
        <v>32</v>
      </c>
      <c r="K400" s="8">
        <v>45809</v>
      </c>
    </row>
    <row r="401" spans="1:11">
      <c r="A401" s="3">
        <v>2</v>
      </c>
      <c r="B401" s="21">
        <v>30136</v>
      </c>
      <c r="C401" s="19" t="s">
        <v>396</v>
      </c>
      <c r="D401" s="3">
        <v>2</v>
      </c>
      <c r="E401" s="3" t="s">
        <v>32</v>
      </c>
      <c r="F401" s="33">
        <v>7588.28</v>
      </c>
      <c r="G401" s="33">
        <v>7588.28</v>
      </c>
      <c r="H401" s="3" t="s">
        <v>32</v>
      </c>
      <c r="I401" s="3" t="s">
        <v>37</v>
      </c>
      <c r="J401" s="3" t="s">
        <v>32</v>
      </c>
      <c r="K401" s="8">
        <v>45809</v>
      </c>
    </row>
    <row r="402" spans="1:11">
      <c r="A402" s="3">
        <v>3</v>
      </c>
      <c r="B402" s="21">
        <v>4120</v>
      </c>
      <c r="C402" s="19" t="s">
        <v>397</v>
      </c>
      <c r="D402" s="21">
        <v>12</v>
      </c>
      <c r="E402" s="3" t="s">
        <v>32</v>
      </c>
      <c r="F402" s="33">
        <v>50000</v>
      </c>
      <c r="G402" s="33">
        <v>50000</v>
      </c>
      <c r="H402" s="3" t="s">
        <v>32</v>
      </c>
      <c r="I402" s="3" t="s">
        <v>37</v>
      </c>
      <c r="J402" s="3" t="s">
        <v>32</v>
      </c>
      <c r="K402" s="8">
        <v>45809</v>
      </c>
    </row>
    <row r="403" spans="1:11">
      <c r="A403" s="3">
        <v>4</v>
      </c>
      <c r="B403" s="19">
        <v>4014</v>
      </c>
      <c r="C403" s="19" t="s">
        <v>398</v>
      </c>
      <c r="D403" s="21">
        <v>24</v>
      </c>
      <c r="E403" s="3" t="s">
        <v>32</v>
      </c>
      <c r="F403" s="33">
        <v>67352.399999999994</v>
      </c>
      <c r="G403" s="33">
        <v>67352.399999999994</v>
      </c>
      <c r="H403" s="3" t="s">
        <v>32</v>
      </c>
      <c r="I403" s="3" t="s">
        <v>37</v>
      </c>
      <c r="J403" s="3" t="s">
        <v>32</v>
      </c>
      <c r="K403" s="8">
        <v>45809</v>
      </c>
    </row>
    <row r="404" spans="1:11">
      <c r="A404" s="3">
        <v>5</v>
      </c>
      <c r="B404" s="21">
        <v>4014</v>
      </c>
      <c r="C404" s="19" t="s">
        <v>399</v>
      </c>
      <c r="D404" s="21">
        <v>12</v>
      </c>
      <c r="E404" s="3" t="s">
        <v>32</v>
      </c>
      <c r="F404" s="33">
        <v>46603.92</v>
      </c>
      <c r="G404" s="33">
        <v>46603.92</v>
      </c>
      <c r="H404" s="3" t="s">
        <v>32</v>
      </c>
      <c r="I404" s="3" t="s">
        <v>37</v>
      </c>
      <c r="J404" s="3" t="s">
        <v>32</v>
      </c>
      <c r="K404" s="8">
        <v>45809</v>
      </c>
    </row>
    <row r="405" spans="1:11" ht="24">
      <c r="A405" s="3">
        <v>6</v>
      </c>
      <c r="B405" s="19">
        <v>335521</v>
      </c>
      <c r="C405" s="19" t="s">
        <v>400</v>
      </c>
      <c r="D405" s="21">
        <v>50</v>
      </c>
      <c r="E405" s="3" t="s">
        <v>32</v>
      </c>
      <c r="F405" s="33">
        <v>1895</v>
      </c>
      <c r="G405" s="33">
        <f t="shared" ref="G405:G419" si="6">F405</f>
        <v>1895</v>
      </c>
      <c r="H405" s="3" t="s">
        <v>32</v>
      </c>
      <c r="I405" s="3" t="s">
        <v>37</v>
      </c>
      <c r="J405" s="3" t="s">
        <v>32</v>
      </c>
      <c r="K405" s="8">
        <v>45809</v>
      </c>
    </row>
    <row r="406" spans="1:11">
      <c r="A406" s="3">
        <v>7</v>
      </c>
      <c r="B406" s="19">
        <v>335521</v>
      </c>
      <c r="C406" s="19" t="s">
        <v>401</v>
      </c>
      <c r="D406" s="21">
        <v>600</v>
      </c>
      <c r="E406" s="3" t="s">
        <v>32</v>
      </c>
      <c r="F406" s="33">
        <v>4500</v>
      </c>
      <c r="G406" s="33">
        <f t="shared" si="6"/>
        <v>4500</v>
      </c>
      <c r="H406" s="3" t="s">
        <v>32</v>
      </c>
      <c r="I406" s="3" t="s">
        <v>37</v>
      </c>
      <c r="J406" s="3" t="s">
        <v>32</v>
      </c>
      <c r="K406" s="8">
        <v>45809</v>
      </c>
    </row>
    <row r="407" spans="1:11">
      <c r="A407" s="3">
        <v>8</v>
      </c>
      <c r="B407" s="19">
        <v>445484</v>
      </c>
      <c r="C407" s="19" t="s">
        <v>402</v>
      </c>
      <c r="D407" s="21">
        <v>200</v>
      </c>
      <c r="E407" s="3" t="s">
        <v>32</v>
      </c>
      <c r="F407" s="33">
        <v>4380</v>
      </c>
      <c r="G407" s="33">
        <f t="shared" si="6"/>
        <v>4380</v>
      </c>
      <c r="H407" s="3" t="s">
        <v>32</v>
      </c>
      <c r="I407" s="3" t="s">
        <v>37</v>
      </c>
      <c r="J407" s="3" t="s">
        <v>32</v>
      </c>
      <c r="K407" s="8">
        <v>45809</v>
      </c>
    </row>
    <row r="408" spans="1:11" ht="24">
      <c r="A408" s="3">
        <v>9</v>
      </c>
      <c r="B408" s="21">
        <v>26174</v>
      </c>
      <c r="C408" s="19" t="s">
        <v>403</v>
      </c>
      <c r="D408" s="21">
        <v>36</v>
      </c>
      <c r="E408" s="3" t="s">
        <v>32</v>
      </c>
      <c r="F408" s="33">
        <v>10114.56</v>
      </c>
      <c r="G408" s="33">
        <f t="shared" si="6"/>
        <v>10114.56</v>
      </c>
      <c r="H408" s="3" t="s">
        <v>32</v>
      </c>
      <c r="I408" s="3" t="s">
        <v>37</v>
      </c>
      <c r="J408" s="3" t="s">
        <v>32</v>
      </c>
      <c r="K408" s="8">
        <v>45809</v>
      </c>
    </row>
    <row r="409" spans="1:11" ht="24">
      <c r="A409" s="3">
        <v>10</v>
      </c>
      <c r="B409" s="21">
        <v>27618</v>
      </c>
      <c r="C409" s="19" t="s">
        <v>404</v>
      </c>
      <c r="D409" s="21">
        <v>84</v>
      </c>
      <c r="E409" s="3" t="s">
        <v>32</v>
      </c>
      <c r="F409" s="33">
        <v>130940.88</v>
      </c>
      <c r="G409" s="33">
        <f t="shared" si="6"/>
        <v>130940.88</v>
      </c>
      <c r="H409" s="3" t="s">
        <v>32</v>
      </c>
      <c r="I409" s="3" t="s">
        <v>37</v>
      </c>
      <c r="J409" s="3" t="s">
        <v>32</v>
      </c>
      <c r="K409" s="8">
        <v>45809</v>
      </c>
    </row>
    <row r="410" spans="1:11" ht="48">
      <c r="A410" s="3">
        <v>11</v>
      </c>
      <c r="B410" s="28">
        <v>732</v>
      </c>
      <c r="C410" s="52" t="s">
        <v>405</v>
      </c>
      <c r="D410" s="28">
        <v>1</v>
      </c>
      <c r="E410" s="28" t="s">
        <v>31</v>
      </c>
      <c r="F410" s="30">
        <v>1189.6199999999999</v>
      </c>
      <c r="G410" s="33">
        <f t="shared" si="6"/>
        <v>1189.6199999999999</v>
      </c>
      <c r="H410" s="3" t="s">
        <v>31</v>
      </c>
      <c r="I410" s="3" t="s">
        <v>37</v>
      </c>
      <c r="J410" s="3" t="s">
        <v>406</v>
      </c>
      <c r="K410" s="8">
        <v>45871</v>
      </c>
    </row>
    <row r="411" spans="1:11" ht="60">
      <c r="A411" s="3">
        <v>12</v>
      </c>
      <c r="B411" s="28">
        <v>871</v>
      </c>
      <c r="C411" s="52" t="s">
        <v>597</v>
      </c>
      <c r="D411" s="28">
        <v>1</v>
      </c>
      <c r="E411" s="28" t="s">
        <v>31</v>
      </c>
      <c r="F411" s="30">
        <v>21420</v>
      </c>
      <c r="G411" s="33">
        <f t="shared" si="6"/>
        <v>21420</v>
      </c>
      <c r="H411" s="3" t="s">
        <v>406</v>
      </c>
      <c r="I411" s="3" t="s">
        <v>407</v>
      </c>
      <c r="J411" s="3" t="s">
        <v>406</v>
      </c>
      <c r="K411" s="8">
        <v>45797</v>
      </c>
    </row>
    <row r="412" spans="1:11" ht="36">
      <c r="A412" s="3">
        <v>13</v>
      </c>
      <c r="B412" s="28">
        <v>141</v>
      </c>
      <c r="C412" s="52" t="s">
        <v>408</v>
      </c>
      <c r="D412" s="28">
        <v>1</v>
      </c>
      <c r="E412" s="28" t="s">
        <v>31</v>
      </c>
      <c r="F412" s="30">
        <v>9113.68</v>
      </c>
      <c r="G412" s="33">
        <f t="shared" si="6"/>
        <v>9113.68</v>
      </c>
      <c r="H412" s="3" t="s">
        <v>319</v>
      </c>
      <c r="I412" s="3" t="s">
        <v>409</v>
      </c>
      <c r="J412" s="3" t="s">
        <v>406</v>
      </c>
      <c r="K412" s="8">
        <v>45963</v>
      </c>
    </row>
    <row r="413" spans="1:11" ht="72">
      <c r="A413" s="3">
        <v>14</v>
      </c>
      <c r="B413" s="28">
        <v>852</v>
      </c>
      <c r="C413" s="52" t="s">
        <v>410</v>
      </c>
      <c r="D413" s="28">
        <v>1</v>
      </c>
      <c r="E413" s="28" t="s">
        <v>31</v>
      </c>
      <c r="F413" s="30">
        <v>101220</v>
      </c>
      <c r="G413" s="33">
        <f t="shared" si="6"/>
        <v>101220</v>
      </c>
      <c r="H413" s="3" t="s">
        <v>319</v>
      </c>
      <c r="I413" s="3" t="s">
        <v>409</v>
      </c>
      <c r="J413" s="3" t="s">
        <v>406</v>
      </c>
      <c r="K413" s="8">
        <v>46007</v>
      </c>
    </row>
    <row r="414" spans="1:11" ht="108">
      <c r="A414" s="3">
        <v>15</v>
      </c>
      <c r="B414" s="28">
        <v>859</v>
      </c>
      <c r="C414" s="52" t="s">
        <v>411</v>
      </c>
      <c r="D414" s="28">
        <v>1</v>
      </c>
      <c r="E414" s="28" t="s">
        <v>31</v>
      </c>
      <c r="F414" s="30">
        <v>278995.5</v>
      </c>
      <c r="G414" s="33">
        <f t="shared" si="6"/>
        <v>278995.5</v>
      </c>
      <c r="H414" s="3" t="s">
        <v>319</v>
      </c>
      <c r="I414" s="3" t="s">
        <v>409</v>
      </c>
      <c r="J414" s="3" t="s">
        <v>406</v>
      </c>
      <c r="K414" s="8">
        <v>45832</v>
      </c>
    </row>
    <row r="415" spans="1:11" ht="48">
      <c r="A415" s="3">
        <v>16</v>
      </c>
      <c r="B415" s="28">
        <v>871</v>
      </c>
      <c r="C415" s="52" t="s">
        <v>412</v>
      </c>
      <c r="D415" s="28">
        <v>1</v>
      </c>
      <c r="E415" s="28" t="s">
        <v>31</v>
      </c>
      <c r="F415" s="30">
        <v>392022871.07999998</v>
      </c>
      <c r="G415" s="30">
        <f t="shared" si="6"/>
        <v>392022871.07999998</v>
      </c>
      <c r="H415" s="28" t="s">
        <v>31</v>
      </c>
      <c r="I415" s="3" t="s">
        <v>37</v>
      </c>
      <c r="J415" s="28" t="s">
        <v>31</v>
      </c>
      <c r="K415" s="7">
        <v>45695</v>
      </c>
    </row>
    <row r="416" spans="1:11" ht="24">
      <c r="A416" s="3">
        <v>17</v>
      </c>
      <c r="B416" s="28">
        <v>853</v>
      </c>
      <c r="C416" s="52" t="s">
        <v>413</v>
      </c>
      <c r="D416" s="28">
        <v>1</v>
      </c>
      <c r="E416" s="28" t="s">
        <v>31</v>
      </c>
      <c r="F416" s="30">
        <f>42969736.79*2+30000000</f>
        <v>115939473.58</v>
      </c>
      <c r="G416" s="30">
        <f t="shared" si="6"/>
        <v>115939473.58</v>
      </c>
      <c r="H416" s="28" t="s">
        <v>31</v>
      </c>
      <c r="I416" s="3" t="s">
        <v>37</v>
      </c>
      <c r="J416" s="28" t="s">
        <v>31</v>
      </c>
      <c r="K416" s="7">
        <v>45828</v>
      </c>
    </row>
    <row r="417" spans="1:11" ht="24">
      <c r="A417" s="3">
        <v>18</v>
      </c>
      <c r="B417" s="28">
        <v>542</v>
      </c>
      <c r="C417" s="52" t="s">
        <v>414</v>
      </c>
      <c r="D417" s="28">
        <v>1</v>
      </c>
      <c r="E417" s="28" t="s">
        <v>31</v>
      </c>
      <c r="F417" s="30">
        <v>151001132.88</v>
      </c>
      <c r="G417" s="30">
        <f t="shared" si="6"/>
        <v>151001132.88</v>
      </c>
      <c r="H417" s="28" t="s">
        <v>31</v>
      </c>
      <c r="I417" s="3" t="s">
        <v>37</v>
      </c>
      <c r="J417" s="28" t="s">
        <v>31</v>
      </c>
      <c r="K417" s="7">
        <v>45951</v>
      </c>
    </row>
    <row r="418" spans="1:11" ht="48">
      <c r="A418" s="3">
        <v>19</v>
      </c>
      <c r="B418" s="28"/>
      <c r="C418" s="52" t="s">
        <v>415</v>
      </c>
      <c r="D418" s="28">
        <v>1</v>
      </c>
      <c r="E418" s="28" t="s">
        <v>31</v>
      </c>
      <c r="F418" s="30">
        <v>635427.14</v>
      </c>
      <c r="G418" s="33">
        <f t="shared" si="6"/>
        <v>635427.14</v>
      </c>
      <c r="H418" s="28" t="s">
        <v>31</v>
      </c>
      <c r="I418" s="3" t="s">
        <v>37</v>
      </c>
      <c r="J418" s="28" t="s">
        <v>31</v>
      </c>
      <c r="K418" s="7">
        <v>45744</v>
      </c>
    </row>
    <row r="419" spans="1:11" ht="48">
      <c r="A419" s="3">
        <v>20</v>
      </c>
      <c r="B419" s="28"/>
      <c r="C419" s="52" t="s">
        <v>416</v>
      </c>
      <c r="D419" s="28">
        <v>1</v>
      </c>
      <c r="E419" s="28" t="s">
        <v>31</v>
      </c>
      <c r="F419" s="30">
        <v>1180526.69</v>
      </c>
      <c r="G419" s="33">
        <f t="shared" si="6"/>
        <v>1180526.69</v>
      </c>
      <c r="H419" s="3"/>
      <c r="I419" s="3"/>
      <c r="J419" s="3"/>
      <c r="K419" s="8"/>
    </row>
    <row r="420" spans="1:11">
      <c r="B420" s="21"/>
      <c r="C420" s="19"/>
      <c r="E420" s="28"/>
      <c r="F420" s="30">
        <f>SUM(F400:F419)</f>
        <v>661526736.03000009</v>
      </c>
      <c r="G420" s="33">
        <f>SUM(G400:G419)</f>
        <v>661526736.03000009</v>
      </c>
      <c r="H420" s="3"/>
      <c r="I420" s="3"/>
      <c r="J420" s="3"/>
      <c r="K420" s="8"/>
    </row>
    <row r="421" spans="1:11">
      <c r="B421" s="55"/>
      <c r="C421" s="19"/>
      <c r="E421" s="21"/>
      <c r="F421" s="56"/>
      <c r="G421" s="56"/>
      <c r="H421" s="21"/>
      <c r="I421" s="3"/>
      <c r="J421" s="21"/>
      <c r="K421" s="21"/>
    </row>
    <row r="422" spans="1:11">
      <c r="A422" s="76" t="s">
        <v>417</v>
      </c>
      <c r="B422" s="76"/>
      <c r="C422" s="76"/>
      <c r="D422" s="76"/>
      <c r="E422" s="76"/>
      <c r="F422" s="76"/>
      <c r="G422" s="76"/>
      <c r="H422" s="76"/>
      <c r="I422" s="76"/>
      <c r="J422" s="76"/>
      <c r="K422" s="76"/>
    </row>
    <row r="423" spans="1:11" ht="84">
      <c r="A423" s="55" t="s">
        <v>418</v>
      </c>
      <c r="B423" s="25" t="s">
        <v>21</v>
      </c>
      <c r="C423" s="25" t="s">
        <v>22</v>
      </c>
      <c r="D423" s="25" t="s">
        <v>23</v>
      </c>
      <c r="E423" s="25" t="s">
        <v>71</v>
      </c>
      <c r="F423" s="27" t="s">
        <v>25</v>
      </c>
      <c r="G423" s="27" t="s">
        <v>26</v>
      </c>
      <c r="H423" s="25" t="s">
        <v>27</v>
      </c>
      <c r="I423" s="25" t="s">
        <v>28</v>
      </c>
      <c r="J423" s="25" t="s">
        <v>29</v>
      </c>
      <c r="K423" s="25" t="s">
        <v>30</v>
      </c>
    </row>
    <row r="424" spans="1:11">
      <c r="A424" s="5">
        <v>1</v>
      </c>
      <c r="B424" s="5">
        <v>3697</v>
      </c>
      <c r="C424" s="5" t="s">
        <v>419</v>
      </c>
      <c r="D424" s="5">
        <v>6</v>
      </c>
      <c r="E424" s="5" t="s">
        <v>32</v>
      </c>
      <c r="F424" s="34">
        <v>6000</v>
      </c>
      <c r="G424" s="34">
        <v>6000</v>
      </c>
      <c r="H424" s="3" t="s">
        <v>32</v>
      </c>
      <c r="I424" s="3" t="s">
        <v>37</v>
      </c>
      <c r="J424" s="3" t="s">
        <v>32</v>
      </c>
      <c r="K424" s="8">
        <v>45809</v>
      </c>
    </row>
    <row r="425" spans="1:11">
      <c r="A425" s="5">
        <v>2</v>
      </c>
      <c r="B425" s="5">
        <v>3697</v>
      </c>
      <c r="C425" s="5" t="s">
        <v>420</v>
      </c>
      <c r="D425" s="5">
        <v>300</v>
      </c>
      <c r="E425" s="3" t="s">
        <v>32</v>
      </c>
      <c r="F425" s="34">
        <v>6000</v>
      </c>
      <c r="G425" s="34">
        <v>6000</v>
      </c>
      <c r="H425" s="3" t="s">
        <v>32</v>
      </c>
      <c r="I425" s="3" t="s">
        <v>37</v>
      </c>
      <c r="J425" s="3" t="s">
        <v>32</v>
      </c>
      <c r="K425" s="8">
        <v>45809</v>
      </c>
    </row>
    <row r="426" spans="1:11">
      <c r="A426" s="3">
        <v>3</v>
      </c>
      <c r="B426" s="5">
        <v>3697</v>
      </c>
      <c r="C426" s="5" t="s">
        <v>421</v>
      </c>
      <c r="D426" s="5">
        <v>200</v>
      </c>
      <c r="E426" s="3" t="s">
        <v>32</v>
      </c>
      <c r="F426" s="34">
        <v>18000</v>
      </c>
      <c r="G426" s="34">
        <v>18000</v>
      </c>
      <c r="H426" s="3" t="s">
        <v>32</v>
      </c>
      <c r="I426" s="3" t="s">
        <v>37</v>
      </c>
      <c r="J426" s="3" t="s">
        <v>32</v>
      </c>
      <c r="K426" s="8">
        <v>45809</v>
      </c>
    </row>
    <row r="427" spans="1:11">
      <c r="A427" s="5">
        <v>4</v>
      </c>
      <c r="B427" s="5">
        <v>3697</v>
      </c>
      <c r="C427" s="5" t="s">
        <v>422</v>
      </c>
      <c r="D427" s="5">
        <v>1000</v>
      </c>
      <c r="E427" s="3" t="s">
        <v>32</v>
      </c>
      <c r="F427" s="34">
        <v>10000</v>
      </c>
      <c r="G427" s="34">
        <v>10000</v>
      </c>
      <c r="H427" s="3" t="s">
        <v>32</v>
      </c>
      <c r="I427" s="3" t="s">
        <v>37</v>
      </c>
      <c r="J427" s="3" t="s">
        <v>32</v>
      </c>
      <c r="K427" s="8">
        <v>45809</v>
      </c>
    </row>
    <row r="428" spans="1:11">
      <c r="A428" s="3">
        <v>5</v>
      </c>
      <c r="B428" s="5">
        <v>3697</v>
      </c>
      <c r="C428" s="5" t="s">
        <v>423</v>
      </c>
      <c r="D428" s="5">
        <v>800</v>
      </c>
      <c r="E428" s="3" t="s">
        <v>32</v>
      </c>
      <c r="F428" s="34">
        <f>G428</f>
        <v>15000</v>
      </c>
      <c r="G428" s="34">
        <v>15000</v>
      </c>
      <c r="H428" s="3" t="s">
        <v>32</v>
      </c>
      <c r="I428" s="3" t="s">
        <v>37</v>
      </c>
      <c r="J428" s="3" t="s">
        <v>32</v>
      </c>
      <c r="K428" s="8">
        <v>45809</v>
      </c>
    </row>
    <row r="429" spans="1:11" ht="24">
      <c r="A429" s="5">
        <v>6</v>
      </c>
      <c r="B429" s="5">
        <v>23647</v>
      </c>
      <c r="C429" s="5" t="s">
        <v>424</v>
      </c>
      <c r="D429" s="5">
        <v>80</v>
      </c>
      <c r="E429" s="3" t="s">
        <v>32</v>
      </c>
      <c r="F429" s="34">
        <v>20000</v>
      </c>
      <c r="G429" s="34">
        <v>20000</v>
      </c>
      <c r="H429" s="3" t="s">
        <v>32</v>
      </c>
      <c r="I429" s="3" t="s">
        <v>37</v>
      </c>
      <c r="J429" s="3" t="s">
        <v>32</v>
      </c>
      <c r="K429" s="8">
        <v>45809</v>
      </c>
    </row>
    <row r="430" spans="1:11" ht="24">
      <c r="A430" s="5">
        <v>7</v>
      </c>
      <c r="B430" s="5">
        <v>3565</v>
      </c>
      <c r="C430" s="5" t="s">
        <v>425</v>
      </c>
      <c r="D430" s="5">
        <v>2</v>
      </c>
      <c r="E430" s="3" t="s">
        <v>32</v>
      </c>
      <c r="F430" s="34">
        <v>24000</v>
      </c>
      <c r="G430" s="34">
        <f>F430</f>
        <v>24000</v>
      </c>
      <c r="H430" s="3" t="s">
        <v>32</v>
      </c>
      <c r="I430" s="3" t="s">
        <v>37</v>
      </c>
      <c r="J430" s="3" t="s">
        <v>32</v>
      </c>
      <c r="K430" s="8">
        <v>45809</v>
      </c>
    </row>
    <row r="431" spans="1:11">
      <c r="A431" s="3">
        <v>8</v>
      </c>
      <c r="B431" s="5">
        <v>614602</v>
      </c>
      <c r="C431" s="5" t="s">
        <v>426</v>
      </c>
      <c r="D431" s="5">
        <v>5</v>
      </c>
      <c r="E431" s="3" t="s">
        <v>32</v>
      </c>
      <c r="F431" s="34">
        <v>40000</v>
      </c>
      <c r="G431" s="34">
        <v>40000</v>
      </c>
      <c r="H431" s="3" t="s">
        <v>32</v>
      </c>
      <c r="I431" s="3" t="s">
        <v>37</v>
      </c>
      <c r="J431" s="3" t="s">
        <v>32</v>
      </c>
      <c r="K431" s="8">
        <v>45809</v>
      </c>
    </row>
    <row r="432" spans="1:11" ht="36">
      <c r="A432" s="5">
        <v>9</v>
      </c>
      <c r="B432" s="5">
        <v>13811</v>
      </c>
      <c r="C432" s="5" t="s">
        <v>427</v>
      </c>
      <c r="D432" s="5">
        <v>50</v>
      </c>
      <c r="E432" s="3" t="s">
        <v>32</v>
      </c>
      <c r="F432" s="34">
        <v>25000</v>
      </c>
      <c r="G432" s="34">
        <v>25000</v>
      </c>
      <c r="H432" s="3" t="s">
        <v>32</v>
      </c>
      <c r="I432" s="3" t="s">
        <v>37</v>
      </c>
      <c r="J432" s="3" t="s">
        <v>32</v>
      </c>
      <c r="K432" s="8">
        <v>45809</v>
      </c>
    </row>
    <row r="433" spans="1:11">
      <c r="A433" s="3">
        <v>10</v>
      </c>
      <c r="B433" s="5">
        <v>320592</v>
      </c>
      <c r="C433" s="5" t="s">
        <v>428</v>
      </c>
      <c r="D433" s="5">
        <v>50</v>
      </c>
      <c r="E433" s="3" t="s">
        <v>32</v>
      </c>
      <c r="F433" s="34">
        <v>82</v>
      </c>
      <c r="G433" s="34">
        <v>82</v>
      </c>
      <c r="H433" s="3" t="s">
        <v>32</v>
      </c>
      <c r="I433" s="3" t="s">
        <v>37</v>
      </c>
      <c r="J433" s="3" t="s">
        <v>32</v>
      </c>
      <c r="K433" s="8">
        <v>45809</v>
      </c>
    </row>
    <row r="434" spans="1:11">
      <c r="A434" s="5">
        <v>11</v>
      </c>
      <c r="B434" s="5">
        <v>10111</v>
      </c>
      <c r="C434" s="5" t="s">
        <v>429</v>
      </c>
      <c r="D434" s="5">
        <v>2000</v>
      </c>
      <c r="E434" s="3" t="s">
        <v>32</v>
      </c>
      <c r="F434" s="34">
        <f>D434*10</f>
        <v>20000</v>
      </c>
      <c r="G434" s="34">
        <f>F434</f>
        <v>20000</v>
      </c>
      <c r="H434" s="3" t="s">
        <v>32</v>
      </c>
      <c r="I434" s="3" t="s">
        <v>37</v>
      </c>
      <c r="J434" s="3" t="s">
        <v>32</v>
      </c>
      <c r="K434" s="8">
        <v>45809</v>
      </c>
    </row>
    <row r="435" spans="1:11">
      <c r="A435" s="5">
        <v>12</v>
      </c>
      <c r="B435" s="5">
        <v>18724</v>
      </c>
      <c r="C435" s="5" t="s">
        <v>430</v>
      </c>
      <c r="D435" s="5">
        <v>50</v>
      </c>
      <c r="E435" s="3" t="s">
        <v>32</v>
      </c>
      <c r="F435" s="34">
        <v>960</v>
      </c>
      <c r="G435" s="34">
        <v>960</v>
      </c>
      <c r="H435" s="3" t="s">
        <v>32</v>
      </c>
      <c r="I435" s="3" t="s">
        <v>37</v>
      </c>
      <c r="J435" s="3" t="s">
        <v>32</v>
      </c>
      <c r="K435" s="8">
        <v>45809</v>
      </c>
    </row>
    <row r="436" spans="1:11">
      <c r="A436" s="3">
        <v>13</v>
      </c>
      <c r="B436" s="5">
        <v>18724</v>
      </c>
      <c r="C436" s="5" t="s">
        <v>431</v>
      </c>
      <c r="D436" s="5">
        <v>50</v>
      </c>
      <c r="E436" s="3" t="s">
        <v>32</v>
      </c>
      <c r="F436" s="34">
        <v>3000</v>
      </c>
      <c r="G436" s="34">
        <v>3000</v>
      </c>
      <c r="H436" s="3" t="s">
        <v>32</v>
      </c>
      <c r="I436" s="3" t="s">
        <v>37</v>
      </c>
      <c r="J436" s="3" t="s">
        <v>32</v>
      </c>
      <c r="K436" s="8">
        <v>45809</v>
      </c>
    </row>
    <row r="437" spans="1:11" ht="24">
      <c r="A437" s="5">
        <v>14</v>
      </c>
      <c r="B437" s="5">
        <v>487683</v>
      </c>
      <c r="C437" s="5" t="s">
        <v>432</v>
      </c>
      <c r="D437" s="5">
        <v>350</v>
      </c>
      <c r="E437" s="3" t="s">
        <v>32</v>
      </c>
      <c r="F437" s="34">
        <v>3000</v>
      </c>
      <c r="G437" s="34">
        <v>3000</v>
      </c>
      <c r="H437" s="3" t="s">
        <v>32</v>
      </c>
      <c r="I437" s="3" t="s">
        <v>37</v>
      </c>
      <c r="J437" s="3" t="s">
        <v>32</v>
      </c>
      <c r="K437" s="8">
        <v>45809</v>
      </c>
    </row>
    <row r="438" spans="1:11">
      <c r="A438" s="3">
        <v>15</v>
      </c>
      <c r="B438" s="5">
        <v>614862</v>
      </c>
      <c r="C438" s="5" t="s">
        <v>433</v>
      </c>
      <c r="D438" s="5">
        <v>6</v>
      </c>
      <c r="E438" s="3" t="s">
        <v>32</v>
      </c>
      <c r="F438" s="34">
        <v>10500</v>
      </c>
      <c r="G438" s="34">
        <v>10500</v>
      </c>
      <c r="H438" s="3" t="s">
        <v>32</v>
      </c>
      <c r="I438" s="3" t="s">
        <v>37</v>
      </c>
      <c r="J438" s="3" t="s">
        <v>32</v>
      </c>
      <c r="K438" s="8">
        <v>45809</v>
      </c>
    </row>
    <row r="439" spans="1:11">
      <c r="A439" s="5">
        <v>16</v>
      </c>
      <c r="B439" s="5">
        <v>623334</v>
      </c>
      <c r="C439" s="5" t="s">
        <v>434</v>
      </c>
      <c r="D439" s="5">
        <v>15</v>
      </c>
      <c r="E439" s="3" t="s">
        <v>32</v>
      </c>
      <c r="F439" s="34">
        <v>300</v>
      </c>
      <c r="G439" s="34">
        <v>300</v>
      </c>
      <c r="H439" s="3" t="s">
        <v>32</v>
      </c>
      <c r="I439" s="3" t="s">
        <v>37</v>
      </c>
      <c r="J439" s="3" t="s">
        <v>32</v>
      </c>
      <c r="K439" s="8">
        <v>45809</v>
      </c>
    </row>
    <row r="440" spans="1:11">
      <c r="A440" s="5">
        <v>17</v>
      </c>
      <c r="B440" s="5">
        <v>622523</v>
      </c>
      <c r="C440" s="5" t="s">
        <v>435</v>
      </c>
      <c r="D440" s="5">
        <v>15</v>
      </c>
      <c r="E440" s="3" t="s">
        <v>32</v>
      </c>
      <c r="F440" s="34">
        <v>450</v>
      </c>
      <c r="G440" s="34">
        <v>450</v>
      </c>
      <c r="H440" s="3" t="s">
        <v>32</v>
      </c>
      <c r="I440" s="3" t="s">
        <v>37</v>
      </c>
      <c r="J440" s="3" t="s">
        <v>32</v>
      </c>
      <c r="K440" s="8">
        <v>45809</v>
      </c>
    </row>
    <row r="441" spans="1:11">
      <c r="A441" s="3">
        <v>18</v>
      </c>
      <c r="B441" s="5">
        <v>623796</v>
      </c>
      <c r="C441" s="5" t="s">
        <v>436</v>
      </c>
      <c r="D441" s="5">
        <v>6</v>
      </c>
      <c r="E441" s="3" t="s">
        <v>32</v>
      </c>
      <c r="F441" s="34">
        <v>600</v>
      </c>
      <c r="G441" s="34">
        <v>600</v>
      </c>
      <c r="H441" s="3" t="s">
        <v>32</v>
      </c>
      <c r="I441" s="3" t="s">
        <v>37</v>
      </c>
      <c r="J441" s="3" t="s">
        <v>32</v>
      </c>
      <c r="K441" s="8">
        <v>45809</v>
      </c>
    </row>
    <row r="442" spans="1:11" ht="24">
      <c r="A442" s="5">
        <v>19</v>
      </c>
      <c r="B442" s="5">
        <v>618512</v>
      </c>
      <c r="C442" s="5" t="s">
        <v>437</v>
      </c>
      <c r="D442" s="5">
        <v>25</v>
      </c>
      <c r="E442" s="3" t="s">
        <v>32</v>
      </c>
      <c r="F442" s="34">
        <v>900</v>
      </c>
      <c r="G442" s="34">
        <v>900</v>
      </c>
      <c r="H442" s="3" t="s">
        <v>32</v>
      </c>
      <c r="I442" s="3" t="s">
        <v>37</v>
      </c>
      <c r="J442" s="3" t="s">
        <v>32</v>
      </c>
      <c r="K442" s="8">
        <v>45809</v>
      </c>
    </row>
    <row r="443" spans="1:11">
      <c r="A443" s="3">
        <v>20</v>
      </c>
      <c r="B443" s="5">
        <v>200669</v>
      </c>
      <c r="C443" s="5" t="s">
        <v>438</v>
      </c>
      <c r="D443" s="5">
        <v>20</v>
      </c>
      <c r="E443" s="3" t="s">
        <v>32</v>
      </c>
      <c r="F443" s="34">
        <v>747</v>
      </c>
      <c r="G443" s="34">
        <v>747</v>
      </c>
      <c r="H443" s="3" t="s">
        <v>32</v>
      </c>
      <c r="I443" s="3" t="s">
        <v>37</v>
      </c>
      <c r="J443" s="3" t="s">
        <v>32</v>
      </c>
      <c r="K443" s="8">
        <v>45809</v>
      </c>
    </row>
    <row r="444" spans="1:11">
      <c r="A444" s="5">
        <v>21</v>
      </c>
      <c r="B444" s="5">
        <v>10030</v>
      </c>
      <c r="C444" s="5" t="s">
        <v>439</v>
      </c>
      <c r="D444" s="5">
        <v>120</v>
      </c>
      <c r="E444" s="3" t="s">
        <v>32</v>
      </c>
      <c r="F444" s="34">
        <v>790.6</v>
      </c>
      <c r="G444" s="34">
        <v>790.6</v>
      </c>
      <c r="H444" s="3" t="s">
        <v>32</v>
      </c>
      <c r="I444" s="3" t="s">
        <v>37</v>
      </c>
      <c r="J444" s="3" t="s">
        <v>32</v>
      </c>
      <c r="K444" s="8">
        <v>45809</v>
      </c>
    </row>
    <row r="445" spans="1:11">
      <c r="A445" s="5">
        <v>22</v>
      </c>
      <c r="B445" s="5">
        <v>7681</v>
      </c>
      <c r="C445" s="5" t="s">
        <v>440</v>
      </c>
      <c r="D445" s="5">
        <v>10</v>
      </c>
      <c r="E445" s="3" t="s">
        <v>32</v>
      </c>
      <c r="F445" s="34">
        <v>9818.4</v>
      </c>
      <c r="G445" s="34">
        <v>9818.4</v>
      </c>
      <c r="H445" s="3" t="s">
        <v>32</v>
      </c>
      <c r="I445" s="3" t="s">
        <v>37</v>
      </c>
      <c r="J445" s="3" t="s">
        <v>32</v>
      </c>
      <c r="K445" s="8">
        <v>45809</v>
      </c>
    </row>
    <row r="446" spans="1:11">
      <c r="A446" s="3">
        <v>23</v>
      </c>
      <c r="B446" s="5">
        <v>17485</v>
      </c>
      <c r="C446" s="5" t="s">
        <v>441</v>
      </c>
      <c r="D446" s="5">
        <v>17</v>
      </c>
      <c r="E446" s="3" t="s">
        <v>32</v>
      </c>
      <c r="F446" s="34">
        <v>50000</v>
      </c>
      <c r="G446" s="34">
        <v>50000</v>
      </c>
      <c r="H446" s="3" t="s">
        <v>32</v>
      </c>
      <c r="I446" s="3" t="s">
        <v>37</v>
      </c>
      <c r="J446" s="3" t="s">
        <v>32</v>
      </c>
      <c r="K446" s="8">
        <v>45809</v>
      </c>
    </row>
    <row r="447" spans="1:11">
      <c r="A447" s="5">
        <v>24</v>
      </c>
      <c r="B447" s="5">
        <v>17485</v>
      </c>
      <c r="C447" s="5" t="s">
        <v>442</v>
      </c>
      <c r="D447" s="5">
        <v>17</v>
      </c>
      <c r="E447" s="3" t="s">
        <v>32</v>
      </c>
      <c r="F447" s="34">
        <v>85000</v>
      </c>
      <c r="G447" s="34">
        <v>85000</v>
      </c>
      <c r="H447" s="3" t="s">
        <v>32</v>
      </c>
      <c r="I447" s="3" t="s">
        <v>37</v>
      </c>
      <c r="J447" s="3" t="s">
        <v>32</v>
      </c>
      <c r="K447" s="8">
        <v>45809</v>
      </c>
    </row>
    <row r="448" spans="1:11">
      <c r="A448" s="3">
        <v>25</v>
      </c>
      <c r="B448" s="5">
        <v>15067</v>
      </c>
      <c r="C448" s="5" t="s">
        <v>443</v>
      </c>
      <c r="D448" s="5">
        <v>24</v>
      </c>
      <c r="E448" s="3" t="s">
        <v>32</v>
      </c>
      <c r="F448" s="34">
        <v>85000</v>
      </c>
      <c r="G448" s="34">
        <v>85000</v>
      </c>
      <c r="H448" s="3" t="s">
        <v>32</v>
      </c>
      <c r="I448" s="3" t="s">
        <v>37</v>
      </c>
      <c r="J448" s="3" t="s">
        <v>32</v>
      </c>
      <c r="K448" s="8">
        <v>45809</v>
      </c>
    </row>
    <row r="449" spans="1:11">
      <c r="A449" s="5">
        <v>26</v>
      </c>
      <c r="B449" s="5">
        <v>15830</v>
      </c>
      <c r="C449" s="5" t="s">
        <v>444</v>
      </c>
      <c r="D449" s="5">
        <v>40</v>
      </c>
      <c r="E449" s="3" t="s">
        <v>32</v>
      </c>
      <c r="F449" s="34">
        <v>7200</v>
      </c>
      <c r="G449" s="34">
        <v>7200</v>
      </c>
      <c r="H449" s="3" t="s">
        <v>32</v>
      </c>
      <c r="I449" s="3" t="s">
        <v>37</v>
      </c>
      <c r="J449" s="3" t="s">
        <v>32</v>
      </c>
      <c r="K449" s="8">
        <v>45809</v>
      </c>
    </row>
    <row r="450" spans="1:11">
      <c r="A450" s="5">
        <v>27</v>
      </c>
      <c r="B450" s="5">
        <v>12610</v>
      </c>
      <c r="C450" s="5" t="s">
        <v>445</v>
      </c>
      <c r="D450" s="5">
        <v>10</v>
      </c>
      <c r="E450" s="3" t="s">
        <v>32</v>
      </c>
      <c r="F450" s="34">
        <v>280000</v>
      </c>
      <c r="G450" s="34">
        <v>280000</v>
      </c>
      <c r="H450" s="3" t="s">
        <v>32</v>
      </c>
      <c r="I450" s="3" t="s">
        <v>37</v>
      </c>
      <c r="J450" s="3" t="s">
        <v>32</v>
      </c>
      <c r="K450" s="8">
        <v>45809</v>
      </c>
    </row>
    <row r="451" spans="1:11">
      <c r="A451" s="3">
        <v>28</v>
      </c>
      <c r="B451" s="5">
        <v>15830</v>
      </c>
      <c r="C451" s="5" t="s">
        <v>446</v>
      </c>
      <c r="D451" s="5">
        <v>17</v>
      </c>
      <c r="E451" s="3" t="s">
        <v>32</v>
      </c>
      <c r="F451" s="34">
        <v>20000</v>
      </c>
      <c r="G451" s="34">
        <v>20000</v>
      </c>
      <c r="H451" s="3" t="s">
        <v>32</v>
      </c>
      <c r="I451" s="3" t="s">
        <v>37</v>
      </c>
      <c r="J451" s="3" t="s">
        <v>32</v>
      </c>
      <c r="K451" s="8">
        <v>45809</v>
      </c>
    </row>
    <row r="452" spans="1:11">
      <c r="A452" s="5">
        <v>29</v>
      </c>
      <c r="B452" s="5">
        <v>12610</v>
      </c>
      <c r="C452" s="5" t="s">
        <v>447</v>
      </c>
      <c r="D452" s="5">
        <v>20</v>
      </c>
      <c r="E452" s="3" t="s">
        <v>32</v>
      </c>
      <c r="F452" s="34">
        <v>10200</v>
      </c>
      <c r="G452" s="34">
        <v>10200</v>
      </c>
      <c r="H452" s="3" t="s">
        <v>32</v>
      </c>
      <c r="I452" s="3" t="s">
        <v>37</v>
      </c>
      <c r="J452" s="3" t="s">
        <v>32</v>
      </c>
      <c r="K452" s="8">
        <v>45809</v>
      </c>
    </row>
    <row r="453" spans="1:11">
      <c r="A453" s="3">
        <v>30</v>
      </c>
      <c r="B453" s="5">
        <v>2772</v>
      </c>
      <c r="C453" s="5" t="s">
        <v>448</v>
      </c>
      <c r="D453" s="5">
        <v>20</v>
      </c>
      <c r="E453" s="3" t="s">
        <v>32</v>
      </c>
      <c r="F453" s="34">
        <v>20000</v>
      </c>
      <c r="G453" s="34">
        <v>20000</v>
      </c>
      <c r="H453" s="3" t="s">
        <v>32</v>
      </c>
      <c r="I453" s="3" t="s">
        <v>37</v>
      </c>
      <c r="J453" s="3" t="s">
        <v>32</v>
      </c>
      <c r="K453" s="8">
        <v>45809</v>
      </c>
    </row>
    <row r="454" spans="1:11" ht="36">
      <c r="A454" s="5">
        <v>31</v>
      </c>
      <c r="B454" s="5">
        <v>22454</v>
      </c>
      <c r="C454" s="5" t="s">
        <v>598</v>
      </c>
      <c r="D454" s="5">
        <v>115</v>
      </c>
      <c r="E454" s="3" t="s">
        <v>32</v>
      </c>
      <c r="F454" s="34">
        <f>D454*300</f>
        <v>34500</v>
      </c>
      <c r="G454" s="34">
        <f>F454</f>
        <v>34500</v>
      </c>
      <c r="H454" s="3" t="s">
        <v>32</v>
      </c>
      <c r="I454" s="3" t="s">
        <v>37</v>
      </c>
      <c r="J454" s="3" t="s">
        <v>32</v>
      </c>
      <c r="K454" s="8">
        <v>45809</v>
      </c>
    </row>
    <row r="455" spans="1:11">
      <c r="A455" s="5">
        <v>32</v>
      </c>
      <c r="B455" s="5">
        <v>25828</v>
      </c>
      <c r="C455" s="5" t="s">
        <v>449</v>
      </c>
      <c r="D455" s="5">
        <v>40</v>
      </c>
      <c r="E455" s="3" t="s">
        <v>32</v>
      </c>
      <c r="F455" s="34">
        <v>7957.2</v>
      </c>
      <c r="G455" s="34">
        <v>7957.2</v>
      </c>
      <c r="H455" s="3" t="s">
        <v>32</v>
      </c>
      <c r="I455" s="3" t="s">
        <v>37</v>
      </c>
      <c r="J455" s="3" t="s">
        <v>32</v>
      </c>
      <c r="K455" s="8">
        <v>45809</v>
      </c>
    </row>
    <row r="456" spans="1:11">
      <c r="A456" s="3">
        <v>33</v>
      </c>
      <c r="B456" s="5">
        <v>5450</v>
      </c>
      <c r="C456" s="5" t="s">
        <v>450</v>
      </c>
      <c r="D456" s="5">
        <v>2000</v>
      </c>
      <c r="E456" s="3" t="s">
        <v>32</v>
      </c>
      <c r="F456" s="34">
        <f>14513+14513</f>
        <v>29026</v>
      </c>
      <c r="G456" s="34">
        <f>14513+14513</f>
        <v>29026</v>
      </c>
      <c r="H456" s="3" t="s">
        <v>32</v>
      </c>
      <c r="I456" s="3" t="s">
        <v>37</v>
      </c>
      <c r="J456" s="3" t="s">
        <v>32</v>
      </c>
      <c r="K456" s="8">
        <v>45809</v>
      </c>
    </row>
    <row r="457" spans="1:11">
      <c r="A457" s="5">
        <v>34</v>
      </c>
      <c r="B457" s="5">
        <v>5450</v>
      </c>
      <c r="C457" s="5" t="s">
        <v>451</v>
      </c>
      <c r="D457" s="5">
        <v>2000</v>
      </c>
      <c r="E457" s="3" t="s">
        <v>32</v>
      </c>
      <c r="F457" s="34">
        <v>0</v>
      </c>
      <c r="G457" s="34">
        <f>[1]Planilha1!G3</f>
        <v>0</v>
      </c>
      <c r="H457" s="3" t="s">
        <v>32</v>
      </c>
      <c r="I457" s="3" t="s">
        <v>37</v>
      </c>
      <c r="J457" s="3" t="s">
        <v>32</v>
      </c>
      <c r="K457" s="8">
        <v>45809</v>
      </c>
    </row>
    <row r="458" spans="1:11" ht="24">
      <c r="A458" s="3">
        <v>35</v>
      </c>
      <c r="B458" s="5">
        <v>17612</v>
      </c>
      <c r="C458" s="5" t="s">
        <v>452</v>
      </c>
      <c r="D458" s="5">
        <v>30</v>
      </c>
      <c r="E458" s="3" t="s">
        <v>32</v>
      </c>
      <c r="F458" s="34">
        <v>0</v>
      </c>
      <c r="G458" s="34">
        <f>[1]Planilha1!G4</f>
        <v>0</v>
      </c>
      <c r="H458" s="3" t="s">
        <v>32</v>
      </c>
      <c r="I458" s="3" t="s">
        <v>37</v>
      </c>
      <c r="J458" s="3" t="s">
        <v>32</v>
      </c>
      <c r="K458" s="8">
        <v>45809</v>
      </c>
    </row>
    <row r="459" spans="1:11" ht="24">
      <c r="A459" s="5">
        <v>36</v>
      </c>
      <c r="B459" s="5">
        <v>17612</v>
      </c>
      <c r="C459" s="5" t="s">
        <v>453</v>
      </c>
      <c r="D459" s="5">
        <v>20</v>
      </c>
      <c r="E459" s="3" t="s">
        <v>32</v>
      </c>
      <c r="F459" s="34">
        <v>0</v>
      </c>
      <c r="G459" s="34">
        <f>[1]Planilha1!G5</f>
        <v>0</v>
      </c>
      <c r="H459" s="3" t="s">
        <v>32</v>
      </c>
      <c r="I459" s="3" t="s">
        <v>37</v>
      </c>
      <c r="J459" s="3" t="s">
        <v>32</v>
      </c>
      <c r="K459" s="8">
        <v>45809</v>
      </c>
    </row>
    <row r="460" spans="1:11">
      <c r="A460" s="5">
        <v>37</v>
      </c>
      <c r="B460" s="5">
        <v>17809</v>
      </c>
      <c r="C460" s="5" t="s">
        <v>454</v>
      </c>
      <c r="D460" s="5">
        <v>10</v>
      </c>
      <c r="E460" s="3" t="s">
        <v>32</v>
      </c>
      <c r="F460" s="34">
        <v>0</v>
      </c>
      <c r="G460" s="34">
        <f>[1]Planilha1!G6</f>
        <v>0</v>
      </c>
      <c r="H460" s="3" t="s">
        <v>32</v>
      </c>
      <c r="I460" s="3" t="s">
        <v>37</v>
      </c>
      <c r="J460" s="3" t="s">
        <v>32</v>
      </c>
      <c r="K460" s="8">
        <v>45809</v>
      </c>
    </row>
    <row r="461" spans="1:11">
      <c r="A461" s="3">
        <v>38</v>
      </c>
      <c r="B461" s="5">
        <v>17809</v>
      </c>
      <c r="C461" s="5" t="s">
        <v>455</v>
      </c>
      <c r="D461" s="5">
        <v>10</v>
      </c>
      <c r="E461" s="3" t="s">
        <v>32</v>
      </c>
      <c r="F461" s="34">
        <v>0</v>
      </c>
      <c r="G461" s="34">
        <f>[1]Planilha1!G7</f>
        <v>0</v>
      </c>
      <c r="H461" s="3" t="s">
        <v>32</v>
      </c>
      <c r="I461" s="3" t="s">
        <v>37</v>
      </c>
      <c r="J461" s="3" t="s">
        <v>32</v>
      </c>
      <c r="K461" s="8">
        <v>45809</v>
      </c>
    </row>
    <row r="462" spans="1:11">
      <c r="A462" s="5">
        <v>39</v>
      </c>
      <c r="B462" s="5">
        <v>24376</v>
      </c>
      <c r="C462" s="5" t="s">
        <v>456</v>
      </c>
      <c r="D462" s="5">
        <v>10</v>
      </c>
      <c r="E462" s="3" t="s">
        <v>32</v>
      </c>
      <c r="F462" s="34">
        <v>0</v>
      </c>
      <c r="G462" s="34">
        <f>[1]Planilha1!G8</f>
        <v>0</v>
      </c>
      <c r="H462" s="3" t="s">
        <v>32</v>
      </c>
      <c r="I462" s="3" t="s">
        <v>37</v>
      </c>
      <c r="J462" s="3" t="s">
        <v>32</v>
      </c>
      <c r="K462" s="8">
        <v>45809</v>
      </c>
    </row>
    <row r="463" spans="1:11">
      <c r="A463" s="3">
        <v>40</v>
      </c>
      <c r="B463" s="5">
        <v>24376</v>
      </c>
      <c r="C463" s="5" t="s">
        <v>457</v>
      </c>
      <c r="D463" s="5">
        <v>15</v>
      </c>
      <c r="E463" s="3" t="s">
        <v>32</v>
      </c>
      <c r="F463" s="34">
        <v>0</v>
      </c>
      <c r="G463" s="34">
        <f>[1]Planilha1!G9</f>
        <v>0</v>
      </c>
      <c r="H463" s="3" t="s">
        <v>32</v>
      </c>
      <c r="I463" s="3" t="s">
        <v>37</v>
      </c>
      <c r="J463" s="3" t="s">
        <v>32</v>
      </c>
      <c r="K463" s="8">
        <v>45809</v>
      </c>
    </row>
    <row r="464" spans="1:11">
      <c r="A464" s="5">
        <v>41</v>
      </c>
      <c r="B464" s="5">
        <v>24376</v>
      </c>
      <c r="C464" s="5" t="s">
        <v>458</v>
      </c>
      <c r="D464" s="5">
        <v>10</v>
      </c>
      <c r="E464" s="3" t="s">
        <v>32</v>
      </c>
      <c r="F464" s="34">
        <v>0</v>
      </c>
      <c r="G464" s="34">
        <f>[1]Planilha1!G10</f>
        <v>0</v>
      </c>
      <c r="H464" s="3" t="s">
        <v>32</v>
      </c>
      <c r="I464" s="3" t="s">
        <v>37</v>
      </c>
      <c r="J464" s="3" t="s">
        <v>32</v>
      </c>
      <c r="K464" s="8">
        <v>45809</v>
      </c>
    </row>
    <row r="465" spans="1:11">
      <c r="A465" s="5">
        <v>42</v>
      </c>
      <c r="B465" s="5">
        <v>24376</v>
      </c>
      <c r="C465" s="5" t="s">
        <v>459</v>
      </c>
      <c r="D465" s="5">
        <v>5</v>
      </c>
      <c r="E465" s="3" t="s">
        <v>32</v>
      </c>
      <c r="F465" s="34">
        <v>0</v>
      </c>
      <c r="G465" s="34">
        <f>[1]Planilha1!G11</f>
        <v>0</v>
      </c>
      <c r="H465" s="3" t="s">
        <v>32</v>
      </c>
      <c r="I465" s="3" t="s">
        <v>37</v>
      </c>
      <c r="J465" s="3" t="s">
        <v>32</v>
      </c>
      <c r="K465" s="8">
        <v>45809</v>
      </c>
    </row>
    <row r="466" spans="1:11">
      <c r="A466" s="3">
        <v>43</v>
      </c>
      <c r="B466" s="5">
        <v>24376</v>
      </c>
      <c r="C466" s="5" t="s">
        <v>460</v>
      </c>
      <c r="D466" s="5">
        <v>10</v>
      </c>
      <c r="E466" s="3" t="s">
        <v>32</v>
      </c>
      <c r="F466" s="34">
        <v>0</v>
      </c>
      <c r="G466" s="34">
        <f>[1]Planilha1!G12</f>
        <v>0</v>
      </c>
      <c r="H466" s="3" t="s">
        <v>32</v>
      </c>
      <c r="I466" s="3" t="s">
        <v>37</v>
      </c>
      <c r="J466" s="3" t="s">
        <v>32</v>
      </c>
      <c r="K466" s="8">
        <v>45809</v>
      </c>
    </row>
    <row r="467" spans="1:11">
      <c r="A467" s="5">
        <v>44</v>
      </c>
      <c r="B467" s="5">
        <v>24376</v>
      </c>
      <c r="C467" s="5" t="s">
        <v>461</v>
      </c>
      <c r="D467" s="5">
        <v>2</v>
      </c>
      <c r="E467" s="3" t="s">
        <v>32</v>
      </c>
      <c r="F467" s="34">
        <v>0</v>
      </c>
      <c r="G467" s="34">
        <f>[1]Planilha1!G13</f>
        <v>0</v>
      </c>
      <c r="H467" s="3" t="s">
        <v>32</v>
      </c>
      <c r="I467" s="3" t="s">
        <v>37</v>
      </c>
      <c r="J467" s="3" t="s">
        <v>32</v>
      </c>
      <c r="K467" s="8">
        <v>45809</v>
      </c>
    </row>
    <row r="468" spans="1:11" ht="24">
      <c r="A468" s="3">
        <v>45</v>
      </c>
      <c r="B468" s="5">
        <v>24376</v>
      </c>
      <c r="C468" s="5" t="s">
        <v>462</v>
      </c>
      <c r="D468" s="5">
        <v>15</v>
      </c>
      <c r="E468" s="3" t="s">
        <v>32</v>
      </c>
      <c r="F468" s="34">
        <v>0</v>
      </c>
      <c r="G468" s="34">
        <f>[1]Planilha1!G14</f>
        <v>0</v>
      </c>
      <c r="H468" s="3" t="s">
        <v>32</v>
      </c>
      <c r="I468" s="3" t="s">
        <v>37</v>
      </c>
      <c r="J468" s="3" t="s">
        <v>32</v>
      </c>
      <c r="K468" s="8">
        <v>45809</v>
      </c>
    </row>
    <row r="469" spans="1:11">
      <c r="A469" s="5">
        <v>46</v>
      </c>
      <c r="B469" s="5">
        <v>21164</v>
      </c>
      <c r="C469" s="5" t="s">
        <v>463</v>
      </c>
      <c r="D469" s="5">
        <v>20</v>
      </c>
      <c r="E469" s="3" t="s">
        <v>32</v>
      </c>
      <c r="F469" s="34">
        <v>0</v>
      </c>
      <c r="G469" s="34">
        <f>[1]Planilha1!G15</f>
        <v>0</v>
      </c>
      <c r="H469" s="3" t="s">
        <v>32</v>
      </c>
      <c r="I469" s="3" t="s">
        <v>37</v>
      </c>
      <c r="J469" s="3" t="s">
        <v>32</v>
      </c>
      <c r="K469" s="8">
        <v>45809</v>
      </c>
    </row>
    <row r="470" spans="1:11">
      <c r="A470" s="5">
        <v>47</v>
      </c>
      <c r="B470" s="5">
        <v>21164</v>
      </c>
      <c r="C470" s="5" t="s">
        <v>464</v>
      </c>
      <c r="D470" s="5">
        <v>10</v>
      </c>
      <c r="E470" s="3" t="s">
        <v>32</v>
      </c>
      <c r="F470" s="34">
        <v>0</v>
      </c>
      <c r="G470" s="34">
        <f>[1]Planilha1!G16</f>
        <v>0</v>
      </c>
      <c r="H470" s="3" t="s">
        <v>32</v>
      </c>
      <c r="I470" s="3" t="s">
        <v>37</v>
      </c>
      <c r="J470" s="3" t="s">
        <v>32</v>
      </c>
      <c r="K470" s="8">
        <v>45809</v>
      </c>
    </row>
    <row r="471" spans="1:11" ht="24">
      <c r="A471" s="3">
        <v>48</v>
      </c>
      <c r="B471" s="5">
        <v>24376</v>
      </c>
      <c r="C471" s="5" t="s">
        <v>465</v>
      </c>
      <c r="D471" s="5">
        <v>10</v>
      </c>
      <c r="E471" s="3" t="s">
        <v>32</v>
      </c>
      <c r="F471" s="34">
        <v>0</v>
      </c>
      <c r="G471" s="34">
        <f>[1]Planilha1!G17</f>
        <v>0</v>
      </c>
      <c r="H471" s="3" t="s">
        <v>32</v>
      </c>
      <c r="I471" s="3" t="s">
        <v>37</v>
      </c>
      <c r="J471" s="3" t="s">
        <v>32</v>
      </c>
      <c r="K471" s="8">
        <v>45809</v>
      </c>
    </row>
    <row r="472" spans="1:11" ht="24">
      <c r="A472" s="5">
        <v>49</v>
      </c>
      <c r="B472" s="5">
        <v>24376</v>
      </c>
      <c r="C472" s="5" t="s">
        <v>466</v>
      </c>
      <c r="D472" s="5">
        <v>5</v>
      </c>
      <c r="E472" s="3" t="s">
        <v>32</v>
      </c>
      <c r="F472" s="34">
        <v>0</v>
      </c>
      <c r="G472" s="34">
        <f>[1]Planilha1!G18</f>
        <v>0</v>
      </c>
      <c r="H472" s="3" t="s">
        <v>32</v>
      </c>
      <c r="I472" s="3" t="s">
        <v>37</v>
      </c>
      <c r="J472" s="3" t="s">
        <v>32</v>
      </c>
      <c r="K472" s="8">
        <v>45809</v>
      </c>
    </row>
    <row r="473" spans="1:11" ht="36">
      <c r="A473" s="3">
        <v>50</v>
      </c>
      <c r="B473" s="5">
        <v>24376</v>
      </c>
      <c r="C473" s="5" t="s">
        <v>467</v>
      </c>
      <c r="D473" s="5">
        <v>22</v>
      </c>
      <c r="E473" s="3" t="s">
        <v>32</v>
      </c>
      <c r="F473" s="34">
        <v>0</v>
      </c>
      <c r="G473" s="34">
        <f>[1]Planilha1!G19</f>
        <v>0</v>
      </c>
      <c r="H473" s="3" t="s">
        <v>32</v>
      </c>
      <c r="I473" s="3" t="s">
        <v>37</v>
      </c>
      <c r="J473" s="3" t="s">
        <v>32</v>
      </c>
      <c r="K473" s="8">
        <v>45809</v>
      </c>
    </row>
    <row r="474" spans="1:11" ht="24">
      <c r="A474" s="5">
        <v>51</v>
      </c>
      <c r="B474" s="5">
        <v>24376</v>
      </c>
      <c r="C474" s="5" t="s">
        <v>468</v>
      </c>
      <c r="D474" s="5">
        <v>20</v>
      </c>
      <c r="E474" s="3" t="s">
        <v>32</v>
      </c>
      <c r="F474" s="34">
        <v>0</v>
      </c>
      <c r="G474" s="34">
        <f>[1]Planilha1!G20</f>
        <v>0</v>
      </c>
      <c r="H474" s="3" t="s">
        <v>32</v>
      </c>
      <c r="I474" s="3" t="s">
        <v>37</v>
      </c>
      <c r="J474" s="3" t="s">
        <v>32</v>
      </c>
      <c r="K474" s="8">
        <v>45809</v>
      </c>
    </row>
    <row r="475" spans="1:11" ht="36">
      <c r="A475" s="5">
        <v>52</v>
      </c>
      <c r="B475" s="5">
        <v>24376</v>
      </c>
      <c r="C475" s="5" t="s">
        <v>469</v>
      </c>
      <c r="D475" s="5">
        <v>20</v>
      </c>
      <c r="E475" s="3" t="s">
        <v>32</v>
      </c>
      <c r="F475" s="34">
        <v>0</v>
      </c>
      <c r="G475" s="34">
        <f>[1]Planilha1!G21</f>
        <v>0</v>
      </c>
      <c r="H475" s="3" t="s">
        <v>32</v>
      </c>
      <c r="I475" s="3" t="s">
        <v>37</v>
      </c>
      <c r="J475" s="3" t="s">
        <v>32</v>
      </c>
      <c r="K475" s="8">
        <v>45809</v>
      </c>
    </row>
    <row r="476" spans="1:11">
      <c r="A476" s="3">
        <v>53</v>
      </c>
      <c r="B476" s="5">
        <v>13099</v>
      </c>
      <c r="C476" s="5" t="s">
        <v>470</v>
      </c>
      <c r="D476" s="5">
        <v>15</v>
      </c>
      <c r="E476" s="3" t="s">
        <v>32</v>
      </c>
      <c r="F476" s="34">
        <v>0</v>
      </c>
      <c r="G476" s="34">
        <f>[1]Planilha1!G22</f>
        <v>0</v>
      </c>
      <c r="H476" s="3" t="s">
        <v>32</v>
      </c>
      <c r="I476" s="3" t="s">
        <v>37</v>
      </c>
      <c r="J476" s="3" t="s">
        <v>32</v>
      </c>
      <c r="K476" s="8">
        <v>45809</v>
      </c>
    </row>
    <row r="477" spans="1:11">
      <c r="A477" s="5">
        <v>54</v>
      </c>
      <c r="B477" s="5">
        <v>13099</v>
      </c>
      <c r="C477" s="5" t="s">
        <v>471</v>
      </c>
      <c r="D477" s="5">
        <v>10</v>
      </c>
      <c r="E477" s="3" t="s">
        <v>32</v>
      </c>
      <c r="F477" s="34">
        <v>0</v>
      </c>
      <c r="G477" s="34">
        <f>[1]Planilha1!G23</f>
        <v>0</v>
      </c>
      <c r="H477" s="3" t="s">
        <v>32</v>
      </c>
      <c r="I477" s="3" t="s">
        <v>37</v>
      </c>
      <c r="J477" s="3" t="s">
        <v>32</v>
      </c>
      <c r="K477" s="8">
        <v>45809</v>
      </c>
    </row>
    <row r="478" spans="1:11">
      <c r="A478" s="3">
        <v>55</v>
      </c>
      <c r="B478" s="5">
        <v>17809</v>
      </c>
      <c r="C478" s="5" t="s">
        <v>472</v>
      </c>
      <c r="D478" s="5">
        <v>100</v>
      </c>
      <c r="E478" s="3" t="s">
        <v>32</v>
      </c>
      <c r="F478" s="34">
        <v>0</v>
      </c>
      <c r="G478" s="34">
        <f>[1]Planilha1!G24</f>
        <v>0</v>
      </c>
      <c r="H478" s="3" t="s">
        <v>32</v>
      </c>
      <c r="I478" s="3" t="s">
        <v>37</v>
      </c>
      <c r="J478" s="3" t="s">
        <v>32</v>
      </c>
      <c r="K478" s="8">
        <v>45809</v>
      </c>
    </row>
    <row r="479" spans="1:11">
      <c r="A479" s="5">
        <v>56</v>
      </c>
      <c r="B479" s="5">
        <v>481592</v>
      </c>
      <c r="C479" s="5" t="s">
        <v>473</v>
      </c>
      <c r="D479" s="5">
        <v>3000</v>
      </c>
      <c r="E479" s="3" t="s">
        <v>32</v>
      </c>
      <c r="F479" s="34">
        <v>0</v>
      </c>
      <c r="G479" s="34">
        <f>[1]Planilha1!G25</f>
        <v>0</v>
      </c>
      <c r="H479" s="3" t="s">
        <v>32</v>
      </c>
      <c r="I479" s="3" t="s">
        <v>37</v>
      </c>
      <c r="J479" s="3" t="s">
        <v>32</v>
      </c>
      <c r="K479" s="8">
        <v>45809</v>
      </c>
    </row>
    <row r="480" spans="1:11">
      <c r="A480" s="5">
        <v>57</v>
      </c>
      <c r="B480" s="5">
        <v>17809</v>
      </c>
      <c r="C480" s="5" t="s">
        <v>474</v>
      </c>
      <c r="D480" s="5">
        <v>5</v>
      </c>
      <c r="E480" s="3" t="s">
        <v>32</v>
      </c>
      <c r="F480" s="34">
        <v>0</v>
      </c>
      <c r="G480" s="34">
        <f>[1]Planilha1!G26</f>
        <v>0</v>
      </c>
      <c r="H480" s="3" t="s">
        <v>32</v>
      </c>
      <c r="I480" s="3" t="s">
        <v>37</v>
      </c>
      <c r="J480" s="3" t="s">
        <v>32</v>
      </c>
      <c r="K480" s="8">
        <v>45809</v>
      </c>
    </row>
    <row r="481" spans="1:11">
      <c r="A481" s="3">
        <v>58</v>
      </c>
      <c r="B481" s="5">
        <v>17809</v>
      </c>
      <c r="C481" s="5" t="s">
        <v>475</v>
      </c>
      <c r="D481" s="5">
        <v>5</v>
      </c>
      <c r="E481" s="3" t="s">
        <v>32</v>
      </c>
      <c r="F481" s="34">
        <v>0</v>
      </c>
      <c r="G481" s="34">
        <f>[1]Planilha1!G27</f>
        <v>0</v>
      </c>
      <c r="H481" s="3" t="s">
        <v>32</v>
      </c>
      <c r="I481" s="3" t="s">
        <v>37</v>
      </c>
      <c r="J481" s="3" t="s">
        <v>32</v>
      </c>
      <c r="K481" s="8">
        <v>45809</v>
      </c>
    </row>
    <row r="482" spans="1:11">
      <c r="A482" s="5">
        <v>59</v>
      </c>
      <c r="B482" s="5">
        <v>17809</v>
      </c>
      <c r="C482" s="5" t="s">
        <v>476</v>
      </c>
      <c r="D482" s="5">
        <v>10</v>
      </c>
      <c r="E482" s="3" t="s">
        <v>32</v>
      </c>
      <c r="F482" s="34">
        <v>0</v>
      </c>
      <c r="G482" s="34">
        <f>[1]Planilha1!G28</f>
        <v>0</v>
      </c>
      <c r="H482" s="3" t="s">
        <v>32</v>
      </c>
      <c r="I482" s="3" t="s">
        <v>37</v>
      </c>
      <c r="J482" s="3" t="s">
        <v>32</v>
      </c>
      <c r="K482" s="8">
        <v>45809</v>
      </c>
    </row>
    <row r="483" spans="1:11">
      <c r="A483" s="3">
        <v>60</v>
      </c>
      <c r="B483" s="5">
        <v>17809</v>
      </c>
      <c r="C483" s="5" t="s">
        <v>477</v>
      </c>
      <c r="D483" s="5">
        <v>24</v>
      </c>
      <c r="E483" s="3" t="s">
        <v>32</v>
      </c>
      <c r="F483" s="34">
        <v>0</v>
      </c>
      <c r="G483" s="34">
        <f>[1]Planilha1!G29</f>
        <v>0</v>
      </c>
      <c r="H483" s="3" t="s">
        <v>32</v>
      </c>
      <c r="I483" s="3" t="s">
        <v>37</v>
      </c>
      <c r="J483" s="3" t="s">
        <v>32</v>
      </c>
      <c r="K483" s="8">
        <v>45809</v>
      </c>
    </row>
    <row r="484" spans="1:11">
      <c r="A484" s="5">
        <v>61</v>
      </c>
      <c r="B484" s="5">
        <v>17809</v>
      </c>
      <c r="C484" s="5" t="s">
        <v>478</v>
      </c>
      <c r="D484" s="5">
        <v>10</v>
      </c>
      <c r="E484" s="3" t="s">
        <v>32</v>
      </c>
      <c r="F484" s="34">
        <v>0</v>
      </c>
      <c r="G484" s="34">
        <f>[1]Planilha1!G30</f>
        <v>0</v>
      </c>
      <c r="H484" s="3" t="s">
        <v>32</v>
      </c>
      <c r="I484" s="3" t="s">
        <v>37</v>
      </c>
      <c r="J484" s="3" t="s">
        <v>32</v>
      </c>
      <c r="K484" s="8">
        <v>45809</v>
      </c>
    </row>
    <row r="485" spans="1:11">
      <c r="A485" s="5">
        <v>62</v>
      </c>
      <c r="B485" s="5">
        <v>17809</v>
      </c>
      <c r="C485" s="5" t="s">
        <v>479</v>
      </c>
      <c r="D485" s="5">
        <v>5</v>
      </c>
      <c r="E485" s="3" t="s">
        <v>32</v>
      </c>
      <c r="F485" s="34">
        <v>0</v>
      </c>
      <c r="G485" s="34">
        <f>[1]Planilha1!G31</f>
        <v>0</v>
      </c>
      <c r="H485" s="3" t="s">
        <v>32</v>
      </c>
      <c r="I485" s="3" t="s">
        <v>37</v>
      </c>
      <c r="J485" s="3" t="s">
        <v>32</v>
      </c>
      <c r="K485" s="8">
        <v>45809</v>
      </c>
    </row>
    <row r="486" spans="1:11">
      <c r="A486" s="3">
        <v>63</v>
      </c>
      <c r="B486" s="5">
        <v>17809</v>
      </c>
      <c r="C486" s="5" t="s">
        <v>480</v>
      </c>
      <c r="D486" s="5">
        <v>100</v>
      </c>
      <c r="E486" s="3" t="s">
        <v>32</v>
      </c>
      <c r="F486" s="34">
        <v>0</v>
      </c>
      <c r="G486" s="34">
        <f>[1]Planilha1!G32</f>
        <v>0</v>
      </c>
      <c r="H486" s="3" t="s">
        <v>32</v>
      </c>
      <c r="I486" s="3" t="s">
        <v>37</v>
      </c>
      <c r="J486" s="3" t="s">
        <v>32</v>
      </c>
      <c r="K486" s="8">
        <v>45809</v>
      </c>
    </row>
    <row r="487" spans="1:11">
      <c r="A487" s="5">
        <v>64</v>
      </c>
      <c r="B487" s="5">
        <v>17809</v>
      </c>
      <c r="C487" s="5" t="s">
        <v>481</v>
      </c>
      <c r="D487" s="5">
        <v>1000</v>
      </c>
      <c r="E487" s="3" t="s">
        <v>32</v>
      </c>
      <c r="F487" s="34">
        <v>0</v>
      </c>
      <c r="G487" s="34">
        <f>[1]Planilha1!G33</f>
        <v>0</v>
      </c>
      <c r="H487" s="3" t="s">
        <v>32</v>
      </c>
      <c r="I487" s="3" t="s">
        <v>37</v>
      </c>
      <c r="J487" s="3" t="s">
        <v>32</v>
      </c>
      <c r="K487" s="8">
        <v>45809</v>
      </c>
    </row>
    <row r="488" spans="1:11">
      <c r="A488" s="3">
        <v>65</v>
      </c>
      <c r="B488" s="5">
        <v>17809</v>
      </c>
      <c r="C488" s="5" t="s">
        <v>482</v>
      </c>
      <c r="D488" s="5">
        <v>50</v>
      </c>
      <c r="E488" s="3" t="s">
        <v>32</v>
      </c>
      <c r="F488" s="34">
        <v>0</v>
      </c>
      <c r="G488" s="34">
        <f>[1]Planilha1!G34</f>
        <v>0</v>
      </c>
      <c r="H488" s="3" t="s">
        <v>32</v>
      </c>
      <c r="I488" s="3" t="s">
        <v>37</v>
      </c>
      <c r="J488" s="3" t="s">
        <v>32</v>
      </c>
      <c r="K488" s="8">
        <v>45809</v>
      </c>
    </row>
    <row r="489" spans="1:11">
      <c r="A489" s="5">
        <v>66</v>
      </c>
      <c r="B489" s="5">
        <v>17809</v>
      </c>
      <c r="C489" s="5" t="s">
        <v>483</v>
      </c>
      <c r="D489" s="5">
        <v>10</v>
      </c>
      <c r="E489" s="3" t="s">
        <v>32</v>
      </c>
      <c r="F489" s="34">
        <v>0</v>
      </c>
      <c r="G489" s="34">
        <f>[1]Planilha1!G35</f>
        <v>0</v>
      </c>
      <c r="H489" s="3" t="s">
        <v>32</v>
      </c>
      <c r="I489" s="3" t="s">
        <v>37</v>
      </c>
      <c r="J489" s="3" t="s">
        <v>32</v>
      </c>
      <c r="K489" s="8">
        <v>45809</v>
      </c>
    </row>
    <row r="490" spans="1:11">
      <c r="A490" s="5">
        <v>67</v>
      </c>
      <c r="B490" s="5">
        <v>17809</v>
      </c>
      <c r="C490" s="5" t="s">
        <v>484</v>
      </c>
      <c r="D490" s="5">
        <v>30</v>
      </c>
      <c r="E490" s="3" t="s">
        <v>32</v>
      </c>
      <c r="F490" s="34">
        <v>0</v>
      </c>
      <c r="G490" s="34">
        <f>[1]Planilha1!G36</f>
        <v>0</v>
      </c>
      <c r="H490" s="3" t="s">
        <v>32</v>
      </c>
      <c r="I490" s="3" t="s">
        <v>37</v>
      </c>
      <c r="J490" s="3" t="s">
        <v>32</v>
      </c>
      <c r="K490" s="8">
        <v>45809</v>
      </c>
    </row>
    <row r="491" spans="1:11" ht="36">
      <c r="A491" s="3">
        <v>68</v>
      </c>
      <c r="B491" s="5">
        <v>17809</v>
      </c>
      <c r="C491" s="5" t="s">
        <v>485</v>
      </c>
      <c r="D491" s="5">
        <v>10</v>
      </c>
      <c r="E491" s="3" t="s">
        <v>32</v>
      </c>
      <c r="F491" s="34">
        <v>0</v>
      </c>
      <c r="G491" s="34">
        <f>[1]Planilha1!G37</f>
        <v>0</v>
      </c>
      <c r="H491" s="3" t="s">
        <v>32</v>
      </c>
      <c r="I491" s="3" t="s">
        <v>37</v>
      </c>
      <c r="J491" s="3" t="s">
        <v>32</v>
      </c>
      <c r="K491" s="8">
        <v>45809</v>
      </c>
    </row>
    <row r="492" spans="1:11" ht="36">
      <c r="A492" s="5">
        <v>69</v>
      </c>
      <c r="B492" s="5">
        <v>17809</v>
      </c>
      <c r="C492" s="5" t="s">
        <v>486</v>
      </c>
      <c r="D492" s="5">
        <v>10</v>
      </c>
      <c r="E492" s="3" t="s">
        <v>32</v>
      </c>
      <c r="F492" s="34">
        <v>0</v>
      </c>
      <c r="G492" s="34">
        <f>[1]Planilha1!G38</f>
        <v>0</v>
      </c>
      <c r="H492" s="3" t="s">
        <v>32</v>
      </c>
      <c r="I492" s="3" t="s">
        <v>37</v>
      </c>
      <c r="J492" s="3" t="s">
        <v>32</v>
      </c>
      <c r="K492" s="8">
        <v>45809</v>
      </c>
    </row>
    <row r="493" spans="1:11">
      <c r="A493" s="3">
        <v>70</v>
      </c>
      <c r="B493" s="5">
        <v>17809</v>
      </c>
      <c r="C493" s="5" t="s">
        <v>487</v>
      </c>
      <c r="D493" s="5">
        <v>2000</v>
      </c>
      <c r="E493" s="3" t="s">
        <v>32</v>
      </c>
      <c r="F493" s="34">
        <v>0</v>
      </c>
      <c r="G493" s="34">
        <f>[1]Planilha1!G39</f>
        <v>0</v>
      </c>
      <c r="H493" s="3" t="s">
        <v>32</v>
      </c>
      <c r="I493" s="3" t="s">
        <v>37</v>
      </c>
      <c r="J493" s="3" t="s">
        <v>32</v>
      </c>
      <c r="K493" s="8">
        <v>45809</v>
      </c>
    </row>
    <row r="494" spans="1:11">
      <c r="A494" s="5">
        <v>71</v>
      </c>
      <c r="B494" s="5">
        <v>17809</v>
      </c>
      <c r="C494" s="5" t="s">
        <v>488</v>
      </c>
      <c r="D494" s="5">
        <v>1000</v>
      </c>
      <c r="E494" s="3" t="s">
        <v>32</v>
      </c>
      <c r="F494" s="34">
        <v>0</v>
      </c>
      <c r="G494" s="34">
        <f>[1]Planilha1!G40</f>
        <v>0</v>
      </c>
      <c r="H494" s="3" t="s">
        <v>32</v>
      </c>
      <c r="I494" s="3" t="s">
        <v>37</v>
      </c>
      <c r="J494" s="3" t="s">
        <v>32</v>
      </c>
      <c r="K494" s="8">
        <v>45809</v>
      </c>
    </row>
    <row r="495" spans="1:11">
      <c r="A495" s="5">
        <v>72</v>
      </c>
      <c r="B495" s="5">
        <v>17809</v>
      </c>
      <c r="C495" s="5" t="s">
        <v>489</v>
      </c>
      <c r="D495" s="5">
        <v>1000</v>
      </c>
      <c r="E495" s="3" t="s">
        <v>32</v>
      </c>
      <c r="F495" s="34">
        <v>0</v>
      </c>
      <c r="G495" s="34">
        <f>[1]Planilha1!G41</f>
        <v>0</v>
      </c>
      <c r="H495" s="3" t="s">
        <v>32</v>
      </c>
      <c r="I495" s="3" t="s">
        <v>37</v>
      </c>
      <c r="J495" s="3" t="s">
        <v>32</v>
      </c>
      <c r="K495" s="8">
        <v>45809</v>
      </c>
    </row>
    <row r="496" spans="1:11">
      <c r="A496" s="3">
        <v>73</v>
      </c>
      <c r="B496" s="5">
        <v>17809</v>
      </c>
      <c r="C496" s="5" t="s">
        <v>490</v>
      </c>
      <c r="D496" s="5">
        <v>6</v>
      </c>
      <c r="E496" s="3" t="s">
        <v>32</v>
      </c>
      <c r="F496" s="34">
        <v>0</v>
      </c>
      <c r="G496" s="34">
        <f>[1]Planilha1!G42</f>
        <v>0</v>
      </c>
      <c r="H496" s="3" t="s">
        <v>32</v>
      </c>
      <c r="I496" s="3" t="s">
        <v>37</v>
      </c>
      <c r="J496" s="3" t="s">
        <v>32</v>
      </c>
      <c r="K496" s="8">
        <v>45809</v>
      </c>
    </row>
    <row r="497" spans="1:11">
      <c r="A497" s="5">
        <v>74</v>
      </c>
      <c r="B497" s="5">
        <v>17809</v>
      </c>
      <c r="C497" s="5" t="s">
        <v>491</v>
      </c>
      <c r="D497" s="5">
        <v>50</v>
      </c>
      <c r="E497" s="3" t="s">
        <v>32</v>
      </c>
      <c r="F497" s="34">
        <v>0</v>
      </c>
      <c r="G497" s="34">
        <f>[1]Planilha1!G43</f>
        <v>0</v>
      </c>
      <c r="H497" s="3" t="s">
        <v>32</v>
      </c>
      <c r="I497" s="3" t="s">
        <v>37</v>
      </c>
      <c r="J497" s="3" t="s">
        <v>32</v>
      </c>
      <c r="K497" s="8">
        <v>45809</v>
      </c>
    </row>
    <row r="498" spans="1:11">
      <c r="A498" s="3">
        <v>75</v>
      </c>
      <c r="B498" s="5">
        <v>17809</v>
      </c>
      <c r="C498" s="5" t="s">
        <v>492</v>
      </c>
      <c r="D498" s="5">
        <v>10</v>
      </c>
      <c r="E498" s="3" t="s">
        <v>32</v>
      </c>
      <c r="F498" s="34">
        <v>0</v>
      </c>
      <c r="G498" s="34">
        <f>[1]Planilha1!G44</f>
        <v>0</v>
      </c>
      <c r="H498" s="3" t="s">
        <v>32</v>
      </c>
      <c r="I498" s="3" t="s">
        <v>37</v>
      </c>
      <c r="J498" s="3" t="s">
        <v>32</v>
      </c>
      <c r="K498" s="8">
        <v>45809</v>
      </c>
    </row>
    <row r="499" spans="1:11">
      <c r="A499" s="5">
        <v>76</v>
      </c>
      <c r="B499" s="5">
        <v>17809</v>
      </c>
      <c r="C499" s="5" t="s">
        <v>493</v>
      </c>
      <c r="D499" s="5">
        <v>5</v>
      </c>
      <c r="E499" s="3" t="s">
        <v>32</v>
      </c>
      <c r="F499" s="34">
        <v>0</v>
      </c>
      <c r="G499" s="34">
        <f>[1]Planilha1!G45</f>
        <v>0</v>
      </c>
      <c r="H499" s="3" t="s">
        <v>32</v>
      </c>
      <c r="I499" s="3" t="s">
        <v>37</v>
      </c>
      <c r="J499" s="3" t="s">
        <v>32</v>
      </c>
      <c r="K499" s="8">
        <v>45809</v>
      </c>
    </row>
    <row r="500" spans="1:11" ht="36">
      <c r="A500" s="5">
        <v>77</v>
      </c>
      <c r="B500" s="5">
        <v>17809</v>
      </c>
      <c r="C500" s="5" t="s">
        <v>494</v>
      </c>
      <c r="D500" s="5">
        <v>5</v>
      </c>
      <c r="E500" s="3" t="s">
        <v>32</v>
      </c>
      <c r="F500" s="34">
        <v>0</v>
      </c>
      <c r="G500" s="34">
        <f>[1]Planilha1!G46</f>
        <v>0</v>
      </c>
      <c r="H500" s="3" t="s">
        <v>32</v>
      </c>
      <c r="I500" s="3" t="s">
        <v>37</v>
      </c>
      <c r="J500" s="3" t="s">
        <v>32</v>
      </c>
      <c r="K500" s="8">
        <v>45809</v>
      </c>
    </row>
    <row r="501" spans="1:11" ht="36">
      <c r="A501" s="3">
        <v>78</v>
      </c>
      <c r="B501" s="5">
        <v>17809</v>
      </c>
      <c r="C501" s="5" t="s">
        <v>495</v>
      </c>
      <c r="D501" s="5">
        <v>10</v>
      </c>
      <c r="E501" s="3" t="s">
        <v>32</v>
      </c>
      <c r="F501" s="34">
        <v>0</v>
      </c>
      <c r="G501" s="34">
        <f>[1]Planilha1!G47</f>
        <v>0</v>
      </c>
      <c r="H501" s="3" t="s">
        <v>32</v>
      </c>
      <c r="I501" s="3" t="s">
        <v>37</v>
      </c>
      <c r="J501" s="3" t="s">
        <v>32</v>
      </c>
      <c r="K501" s="8">
        <v>45809</v>
      </c>
    </row>
    <row r="502" spans="1:11">
      <c r="A502" s="5">
        <v>79</v>
      </c>
      <c r="B502" s="5">
        <v>17809</v>
      </c>
      <c r="C502" s="5" t="s">
        <v>496</v>
      </c>
      <c r="D502" s="5">
        <v>40</v>
      </c>
      <c r="E502" s="3" t="s">
        <v>32</v>
      </c>
      <c r="F502" s="34">
        <v>0</v>
      </c>
      <c r="G502" s="34">
        <f>[1]Planilha1!G48</f>
        <v>0</v>
      </c>
      <c r="H502" s="3" t="s">
        <v>32</v>
      </c>
      <c r="I502" s="3" t="s">
        <v>37</v>
      </c>
      <c r="J502" s="3" t="s">
        <v>32</v>
      </c>
      <c r="K502" s="8">
        <v>45809</v>
      </c>
    </row>
    <row r="503" spans="1:11">
      <c r="A503" s="3">
        <v>80</v>
      </c>
      <c r="B503" s="5">
        <v>17809</v>
      </c>
      <c r="C503" s="5" t="s">
        <v>497</v>
      </c>
      <c r="D503" s="5">
        <v>500</v>
      </c>
      <c r="E503" s="3" t="s">
        <v>32</v>
      </c>
      <c r="F503" s="34">
        <v>0</v>
      </c>
      <c r="G503" s="34">
        <f>[1]Planilha1!G49</f>
        <v>0</v>
      </c>
      <c r="H503" s="3" t="s">
        <v>32</v>
      </c>
      <c r="I503" s="3" t="s">
        <v>37</v>
      </c>
      <c r="J503" s="3" t="s">
        <v>32</v>
      </c>
      <c r="K503" s="8">
        <v>45809</v>
      </c>
    </row>
    <row r="504" spans="1:11">
      <c r="A504" s="5">
        <v>81</v>
      </c>
      <c r="B504" s="5">
        <v>17809</v>
      </c>
      <c r="C504" s="5" t="s">
        <v>498</v>
      </c>
      <c r="D504" s="5">
        <v>50</v>
      </c>
      <c r="E504" s="3" t="s">
        <v>32</v>
      </c>
      <c r="F504" s="34">
        <v>0</v>
      </c>
      <c r="G504" s="34">
        <f>[1]Planilha1!G50</f>
        <v>0</v>
      </c>
      <c r="H504" s="3" t="s">
        <v>32</v>
      </c>
      <c r="I504" s="3" t="s">
        <v>37</v>
      </c>
      <c r="J504" s="3" t="s">
        <v>32</v>
      </c>
      <c r="K504" s="8">
        <v>45809</v>
      </c>
    </row>
    <row r="505" spans="1:11">
      <c r="A505" s="5">
        <v>82</v>
      </c>
      <c r="B505" s="5">
        <v>17809</v>
      </c>
      <c r="C505" s="5" t="s">
        <v>499</v>
      </c>
      <c r="D505" s="5">
        <v>1000</v>
      </c>
      <c r="E505" s="3" t="s">
        <v>32</v>
      </c>
      <c r="F505" s="34">
        <v>0</v>
      </c>
      <c r="G505" s="34">
        <f>[1]Planilha1!G51</f>
        <v>0</v>
      </c>
      <c r="H505" s="3" t="s">
        <v>32</v>
      </c>
      <c r="I505" s="3" t="s">
        <v>37</v>
      </c>
      <c r="J505" s="3" t="s">
        <v>32</v>
      </c>
      <c r="K505" s="8">
        <v>45809</v>
      </c>
    </row>
    <row r="506" spans="1:11">
      <c r="A506" s="3">
        <v>83</v>
      </c>
      <c r="B506" s="5">
        <v>13757</v>
      </c>
      <c r="C506" s="6" t="s">
        <v>500</v>
      </c>
      <c r="D506" s="5">
        <v>20</v>
      </c>
      <c r="E506" s="3" t="s">
        <v>32</v>
      </c>
      <c r="F506" s="34">
        <v>0</v>
      </c>
      <c r="G506" s="34">
        <f>[1]Planilha1!G52</f>
        <v>0</v>
      </c>
      <c r="H506" s="3" t="s">
        <v>32</v>
      </c>
      <c r="I506" s="3" t="s">
        <v>37</v>
      </c>
      <c r="J506" s="3" t="s">
        <v>32</v>
      </c>
      <c r="K506" s="8">
        <v>45809</v>
      </c>
    </row>
    <row r="507" spans="1:11" ht="36">
      <c r="A507" s="5">
        <v>84</v>
      </c>
      <c r="B507" s="5">
        <v>13757</v>
      </c>
      <c r="C507" s="5" t="s">
        <v>501</v>
      </c>
      <c r="D507" s="5">
        <v>3</v>
      </c>
      <c r="E507" s="3" t="s">
        <v>32</v>
      </c>
      <c r="F507" s="34">
        <v>0</v>
      </c>
      <c r="G507" s="34">
        <f>[1]Planilha1!G53</f>
        <v>0</v>
      </c>
      <c r="H507" s="3" t="s">
        <v>32</v>
      </c>
      <c r="I507" s="3" t="s">
        <v>37</v>
      </c>
      <c r="J507" s="3" t="s">
        <v>32</v>
      </c>
      <c r="K507" s="8">
        <v>45809</v>
      </c>
    </row>
    <row r="508" spans="1:11" ht="24">
      <c r="A508" s="3">
        <v>85</v>
      </c>
      <c r="B508" s="5">
        <v>13757</v>
      </c>
      <c r="C508" s="5" t="s">
        <v>502</v>
      </c>
      <c r="D508" s="5">
        <v>20</v>
      </c>
      <c r="E508" s="3" t="s">
        <v>32</v>
      </c>
      <c r="F508" s="34">
        <v>0</v>
      </c>
      <c r="G508" s="34">
        <f>[1]Planilha1!G54</f>
        <v>0</v>
      </c>
      <c r="H508" s="3" t="s">
        <v>32</v>
      </c>
      <c r="I508" s="3" t="s">
        <v>37</v>
      </c>
      <c r="J508" s="3" t="s">
        <v>32</v>
      </c>
      <c r="K508" s="8">
        <v>45809</v>
      </c>
    </row>
    <row r="509" spans="1:11">
      <c r="A509" s="5">
        <v>86</v>
      </c>
      <c r="B509" s="5">
        <v>13757</v>
      </c>
      <c r="C509" s="5" t="s">
        <v>503</v>
      </c>
      <c r="D509" s="5">
        <v>20</v>
      </c>
      <c r="E509" s="3" t="s">
        <v>32</v>
      </c>
      <c r="F509" s="34">
        <v>0</v>
      </c>
      <c r="G509" s="34">
        <f>[1]Planilha1!G55</f>
        <v>0</v>
      </c>
      <c r="H509" s="3" t="s">
        <v>32</v>
      </c>
      <c r="I509" s="3" t="s">
        <v>37</v>
      </c>
      <c r="J509" s="3" t="s">
        <v>32</v>
      </c>
      <c r="K509" s="8">
        <v>45809</v>
      </c>
    </row>
    <row r="510" spans="1:11">
      <c r="A510" s="5">
        <v>87</v>
      </c>
      <c r="B510" s="5">
        <v>13757</v>
      </c>
      <c r="C510" s="5" t="s">
        <v>504</v>
      </c>
      <c r="D510" s="5">
        <v>20</v>
      </c>
      <c r="E510" s="3" t="s">
        <v>32</v>
      </c>
      <c r="F510" s="34">
        <v>0</v>
      </c>
      <c r="G510" s="34">
        <f>[1]Planilha1!G56</f>
        <v>0</v>
      </c>
      <c r="H510" s="3" t="s">
        <v>32</v>
      </c>
      <c r="I510" s="3" t="s">
        <v>37</v>
      </c>
      <c r="J510" s="3" t="s">
        <v>32</v>
      </c>
      <c r="K510" s="8">
        <v>45809</v>
      </c>
    </row>
    <row r="511" spans="1:11" ht="24">
      <c r="A511" s="3">
        <v>88</v>
      </c>
      <c r="B511" s="5">
        <v>13757</v>
      </c>
      <c r="C511" s="5" t="s">
        <v>505</v>
      </c>
      <c r="D511" s="5">
        <v>14</v>
      </c>
      <c r="E511" s="3" t="s">
        <v>32</v>
      </c>
      <c r="F511" s="34">
        <v>0</v>
      </c>
      <c r="G511" s="34">
        <f>[1]Planilha1!G57</f>
        <v>0</v>
      </c>
      <c r="H511" s="3" t="s">
        <v>32</v>
      </c>
      <c r="I511" s="3" t="s">
        <v>37</v>
      </c>
      <c r="J511" s="3" t="s">
        <v>32</v>
      </c>
      <c r="K511" s="8">
        <v>45809</v>
      </c>
    </row>
    <row r="512" spans="1:11">
      <c r="A512" s="5">
        <v>89</v>
      </c>
      <c r="B512" s="5">
        <v>13757</v>
      </c>
      <c r="C512" s="5" t="s">
        <v>506</v>
      </c>
      <c r="D512" s="5">
        <v>20</v>
      </c>
      <c r="E512" s="3" t="s">
        <v>32</v>
      </c>
      <c r="F512" s="34">
        <v>0</v>
      </c>
      <c r="G512" s="34">
        <f>[1]Planilha1!G58</f>
        <v>0</v>
      </c>
      <c r="H512" s="3" t="s">
        <v>32</v>
      </c>
      <c r="I512" s="3" t="s">
        <v>37</v>
      </c>
      <c r="J512" s="3" t="s">
        <v>32</v>
      </c>
      <c r="K512" s="8">
        <v>45809</v>
      </c>
    </row>
    <row r="513" spans="1:12">
      <c r="A513" s="3">
        <v>90</v>
      </c>
      <c r="B513" s="5">
        <v>13757</v>
      </c>
      <c r="C513" s="5" t="s">
        <v>507</v>
      </c>
      <c r="D513" s="5">
        <v>16</v>
      </c>
      <c r="E513" s="3" t="s">
        <v>32</v>
      </c>
      <c r="F513" s="34">
        <v>0</v>
      </c>
      <c r="G513" s="34">
        <f>[1]Planilha1!G59</f>
        <v>0</v>
      </c>
      <c r="H513" s="3" t="s">
        <v>32</v>
      </c>
      <c r="I513" s="3" t="s">
        <v>37</v>
      </c>
      <c r="J513" s="3" t="s">
        <v>32</v>
      </c>
      <c r="K513" s="8">
        <v>45809</v>
      </c>
    </row>
    <row r="514" spans="1:12">
      <c r="A514" s="5">
        <v>91</v>
      </c>
      <c r="B514" s="5">
        <v>13757</v>
      </c>
      <c r="C514" s="5" t="s">
        <v>508</v>
      </c>
      <c r="D514" s="5">
        <v>3</v>
      </c>
      <c r="E514" s="3" t="s">
        <v>32</v>
      </c>
      <c r="F514" s="34">
        <v>0</v>
      </c>
      <c r="G514" s="34">
        <f>[1]Planilha1!G60</f>
        <v>0</v>
      </c>
      <c r="H514" s="3" t="s">
        <v>32</v>
      </c>
      <c r="I514" s="3" t="s">
        <v>37</v>
      </c>
      <c r="J514" s="3" t="s">
        <v>32</v>
      </c>
      <c r="K514" s="8">
        <v>45809</v>
      </c>
    </row>
    <row r="515" spans="1:12">
      <c r="A515" s="5">
        <v>92</v>
      </c>
      <c r="B515" s="5">
        <v>13757</v>
      </c>
      <c r="C515" s="5" t="s">
        <v>509</v>
      </c>
      <c r="D515" s="5">
        <v>25</v>
      </c>
      <c r="E515" s="3" t="s">
        <v>32</v>
      </c>
      <c r="F515" s="34">
        <v>0</v>
      </c>
      <c r="G515" s="34">
        <f>[1]Planilha1!G61</f>
        <v>0</v>
      </c>
      <c r="H515" s="3" t="s">
        <v>32</v>
      </c>
      <c r="I515" s="3" t="s">
        <v>37</v>
      </c>
      <c r="J515" s="3" t="s">
        <v>32</v>
      </c>
      <c r="K515" s="8">
        <v>45809</v>
      </c>
    </row>
    <row r="516" spans="1:12">
      <c r="A516" s="3">
        <v>93</v>
      </c>
      <c r="B516" s="5">
        <v>13757</v>
      </c>
      <c r="C516" s="5" t="s">
        <v>510</v>
      </c>
      <c r="D516" s="5">
        <v>56</v>
      </c>
      <c r="E516" s="3" t="s">
        <v>32</v>
      </c>
      <c r="F516" s="34">
        <v>0</v>
      </c>
      <c r="G516" s="34">
        <f>[1]Planilha1!G62</f>
        <v>0</v>
      </c>
      <c r="H516" s="3" t="s">
        <v>32</v>
      </c>
      <c r="I516" s="3" t="s">
        <v>37</v>
      </c>
      <c r="J516" s="3" t="s">
        <v>32</v>
      </c>
      <c r="K516" s="8">
        <v>45809</v>
      </c>
    </row>
    <row r="517" spans="1:12">
      <c r="A517" s="5">
        <v>94</v>
      </c>
      <c r="B517" s="5">
        <v>13757</v>
      </c>
      <c r="C517" s="3" t="s">
        <v>511</v>
      </c>
      <c r="D517" s="5">
        <v>10</v>
      </c>
      <c r="E517" s="3" t="s">
        <v>32</v>
      </c>
      <c r="F517" s="34">
        <v>0</v>
      </c>
      <c r="G517" s="34">
        <f>[1]Planilha1!G64</f>
        <v>0</v>
      </c>
      <c r="H517" s="3" t="s">
        <v>32</v>
      </c>
      <c r="I517" s="3" t="s">
        <v>37</v>
      </c>
      <c r="J517" s="3" t="s">
        <v>32</v>
      </c>
      <c r="K517" s="8">
        <v>45809</v>
      </c>
    </row>
    <row r="518" spans="1:12" ht="48">
      <c r="A518" s="3">
        <v>95</v>
      </c>
      <c r="B518" s="57">
        <v>18376</v>
      </c>
      <c r="C518" s="45" t="s">
        <v>512</v>
      </c>
      <c r="D518" s="28"/>
      <c r="E518" s="3" t="s">
        <v>32</v>
      </c>
      <c r="F518" s="58">
        <v>4929009.58</v>
      </c>
      <c r="G518" s="58">
        <v>4929009.58</v>
      </c>
      <c r="H518" s="3" t="s">
        <v>32</v>
      </c>
      <c r="I518" s="3" t="s">
        <v>37</v>
      </c>
      <c r="J518" s="3" t="s">
        <v>319</v>
      </c>
      <c r="K518" s="8">
        <v>45841</v>
      </c>
    </row>
    <row r="519" spans="1:12" ht="48">
      <c r="A519" s="5">
        <v>96</v>
      </c>
      <c r="B519" s="59">
        <v>1406</v>
      </c>
      <c r="C519" s="45" t="s">
        <v>513</v>
      </c>
      <c r="D519" s="28"/>
      <c r="E519" s="3" t="s">
        <v>32</v>
      </c>
      <c r="F519" s="30"/>
      <c r="G519" s="34"/>
      <c r="H519" s="3"/>
      <c r="I519" s="3"/>
      <c r="J519" s="3" t="s">
        <v>319</v>
      </c>
      <c r="K519" s="8"/>
    </row>
    <row r="520" spans="1:12" ht="48">
      <c r="A520" s="5">
        <v>97</v>
      </c>
      <c r="B520" s="28">
        <v>542</v>
      </c>
      <c r="C520" s="45" t="s">
        <v>514</v>
      </c>
      <c r="D520" s="28">
        <v>1</v>
      </c>
      <c r="E520" s="28" t="s">
        <v>31</v>
      </c>
      <c r="F520" s="30">
        <v>151001132.88</v>
      </c>
      <c r="G520" s="30">
        <f>F520</f>
        <v>151001132.88</v>
      </c>
      <c r="H520" s="28" t="s">
        <v>31</v>
      </c>
      <c r="I520" s="3" t="s">
        <v>37</v>
      </c>
      <c r="J520" s="3" t="s">
        <v>319</v>
      </c>
      <c r="K520" s="31">
        <v>45951</v>
      </c>
    </row>
    <row r="521" spans="1:12" ht="48">
      <c r="A521" s="3">
        <v>98</v>
      </c>
      <c r="B521" s="28">
        <v>1406</v>
      </c>
      <c r="C521" s="45" t="s">
        <v>572</v>
      </c>
      <c r="D521" s="28">
        <v>1</v>
      </c>
      <c r="E521" s="28" t="s">
        <v>31</v>
      </c>
      <c r="F521" s="58">
        <v>37250444.579999998</v>
      </c>
      <c r="G521" s="58">
        <v>37250444.579999998</v>
      </c>
      <c r="H521" s="28" t="s">
        <v>31</v>
      </c>
      <c r="I521" s="3" t="s">
        <v>37</v>
      </c>
      <c r="J521" s="3" t="s">
        <v>319</v>
      </c>
      <c r="K521" s="8"/>
    </row>
    <row r="522" spans="1:12" ht="60">
      <c r="A522" s="5">
        <v>99</v>
      </c>
      <c r="B522" s="60">
        <v>18376</v>
      </c>
      <c r="C522" s="45" t="s">
        <v>515</v>
      </c>
      <c r="D522" s="28">
        <v>1</v>
      </c>
      <c r="E522" s="3" t="s">
        <v>32</v>
      </c>
      <c r="F522" s="30">
        <v>31294784.899999999</v>
      </c>
      <c r="G522" s="34">
        <f t="shared" ref="G522:G528" si="7">F522</f>
        <v>31294784.899999999</v>
      </c>
      <c r="H522" s="28" t="s">
        <v>31</v>
      </c>
      <c r="I522" s="3" t="s">
        <v>409</v>
      </c>
      <c r="J522" s="3" t="s">
        <v>319</v>
      </c>
      <c r="K522" s="8">
        <v>45870</v>
      </c>
    </row>
    <row r="523" spans="1:12" ht="72">
      <c r="A523" s="3">
        <v>100</v>
      </c>
      <c r="B523" s="57">
        <v>4170</v>
      </c>
      <c r="C523" s="45" t="s">
        <v>516</v>
      </c>
      <c r="D523" s="28">
        <f>1385+148+32</f>
        <v>1565</v>
      </c>
      <c r="E523" s="28" t="s">
        <v>32</v>
      </c>
      <c r="F523" s="30">
        <v>5428618.25</v>
      </c>
      <c r="G523" s="34">
        <f t="shared" si="7"/>
        <v>5428618.25</v>
      </c>
      <c r="H523" s="3" t="s">
        <v>31</v>
      </c>
      <c r="I523" s="3" t="s">
        <v>37</v>
      </c>
      <c r="J523" s="3" t="s">
        <v>319</v>
      </c>
      <c r="K523" s="8">
        <v>45870</v>
      </c>
    </row>
    <row r="524" spans="1:12" ht="60">
      <c r="A524" s="5">
        <v>101</v>
      </c>
      <c r="B524" s="28">
        <v>929</v>
      </c>
      <c r="C524" s="45" t="s">
        <v>517</v>
      </c>
      <c r="D524" s="28">
        <v>1</v>
      </c>
      <c r="E524" s="28" t="s">
        <v>31</v>
      </c>
      <c r="F524" s="30">
        <f>42969736.79*2+30000000</f>
        <v>115939473.58</v>
      </c>
      <c r="G524" s="30">
        <f t="shared" si="7"/>
        <v>115939473.58</v>
      </c>
      <c r="H524" s="28" t="s">
        <v>31</v>
      </c>
      <c r="I524" s="3" t="s">
        <v>37</v>
      </c>
      <c r="J524" s="28" t="s">
        <v>31</v>
      </c>
      <c r="K524" s="31">
        <v>45828</v>
      </c>
      <c r="L524" s="7"/>
    </row>
    <row r="525" spans="1:12" ht="36">
      <c r="A525" s="5">
        <v>102</v>
      </c>
      <c r="B525" s="28">
        <v>929</v>
      </c>
      <c r="C525" s="71" t="s">
        <v>594</v>
      </c>
      <c r="D525" s="28">
        <v>1</v>
      </c>
      <c r="E525" s="28" t="s">
        <v>31</v>
      </c>
      <c r="F525" s="30">
        <v>23984.95</v>
      </c>
      <c r="G525" s="30">
        <f t="shared" si="7"/>
        <v>23984.95</v>
      </c>
      <c r="H525" s="28" t="s">
        <v>32</v>
      </c>
      <c r="I525" s="3" t="s">
        <v>33</v>
      </c>
      <c r="J525" s="28" t="s">
        <v>32</v>
      </c>
      <c r="K525" s="31">
        <v>45811</v>
      </c>
    </row>
    <row r="526" spans="1:12" ht="36">
      <c r="A526" s="3">
        <v>103</v>
      </c>
      <c r="B526" s="28">
        <v>929</v>
      </c>
      <c r="C526" s="71" t="s">
        <v>595</v>
      </c>
      <c r="D526" s="28">
        <v>1</v>
      </c>
      <c r="E526" s="28" t="s">
        <v>31</v>
      </c>
      <c r="F526" s="30">
        <v>504000</v>
      </c>
      <c r="G526" s="30">
        <f t="shared" si="7"/>
        <v>504000</v>
      </c>
      <c r="H526" s="28" t="s">
        <v>32</v>
      </c>
      <c r="I526" s="3" t="s">
        <v>33</v>
      </c>
      <c r="J526" s="28" t="s">
        <v>32</v>
      </c>
      <c r="K526" s="31">
        <v>45719</v>
      </c>
    </row>
    <row r="527" spans="1:12" ht="24">
      <c r="A527" s="5">
        <v>104</v>
      </c>
      <c r="B527" s="28">
        <v>929</v>
      </c>
      <c r="C527" s="71" t="s">
        <v>596</v>
      </c>
      <c r="D527" s="28">
        <v>1</v>
      </c>
      <c r="E527" s="28" t="s">
        <v>31</v>
      </c>
      <c r="F527" s="30">
        <v>5584</v>
      </c>
      <c r="G527" s="30">
        <f t="shared" si="7"/>
        <v>5584</v>
      </c>
      <c r="H527" s="28" t="s">
        <v>32</v>
      </c>
      <c r="I527" s="3" t="s">
        <v>33</v>
      </c>
      <c r="J527" s="28" t="s">
        <v>32</v>
      </c>
      <c r="K527" s="31">
        <v>45719</v>
      </c>
    </row>
    <row r="528" spans="1:12" ht="36">
      <c r="A528" s="3">
        <v>105</v>
      </c>
      <c r="B528" s="28">
        <v>929</v>
      </c>
      <c r="C528" s="52" t="s">
        <v>518</v>
      </c>
      <c r="D528" s="28">
        <v>1</v>
      </c>
      <c r="E528" s="28" t="s">
        <v>31</v>
      </c>
      <c r="F528" s="30">
        <v>15924.5</v>
      </c>
      <c r="G528" s="30">
        <f t="shared" si="7"/>
        <v>15924.5</v>
      </c>
      <c r="H528" s="28" t="s">
        <v>32</v>
      </c>
      <c r="I528" s="3" t="s">
        <v>33</v>
      </c>
      <c r="J528" s="28" t="s">
        <v>32</v>
      </c>
      <c r="K528" s="31">
        <v>45811</v>
      </c>
    </row>
    <row r="529" spans="1:11" ht="96">
      <c r="A529" s="5">
        <v>106</v>
      </c>
      <c r="B529" s="28">
        <v>632</v>
      </c>
      <c r="C529" s="52" t="s">
        <v>519</v>
      </c>
      <c r="D529" s="28">
        <v>1</v>
      </c>
      <c r="E529" s="28" t="s">
        <v>31</v>
      </c>
      <c r="F529" s="30">
        <v>30000</v>
      </c>
      <c r="G529" s="30">
        <v>30000</v>
      </c>
      <c r="H529" s="28" t="s">
        <v>32</v>
      </c>
      <c r="I529" s="3" t="s">
        <v>33</v>
      </c>
      <c r="J529" s="28" t="s">
        <v>32</v>
      </c>
      <c r="K529" s="31">
        <v>45811</v>
      </c>
    </row>
    <row r="530" spans="1:11" ht="108">
      <c r="A530" s="5">
        <v>107</v>
      </c>
      <c r="B530" s="28">
        <v>631</v>
      </c>
      <c r="C530" s="52" t="s">
        <v>520</v>
      </c>
      <c r="D530" s="28">
        <v>1</v>
      </c>
      <c r="E530" s="28" t="s">
        <v>31</v>
      </c>
      <c r="F530" s="30">
        <v>20000</v>
      </c>
      <c r="G530" s="30">
        <f>F530</f>
        <v>20000</v>
      </c>
      <c r="H530" s="28" t="s">
        <v>32</v>
      </c>
      <c r="I530" s="3" t="s">
        <v>33</v>
      </c>
      <c r="J530" s="28" t="s">
        <v>32</v>
      </c>
      <c r="K530" s="31">
        <v>45811</v>
      </c>
    </row>
    <row r="531" spans="1:11" ht="48">
      <c r="A531" s="3">
        <v>108</v>
      </c>
      <c r="B531" s="28">
        <v>661</v>
      </c>
      <c r="C531" s="52" t="s">
        <v>579</v>
      </c>
      <c r="D531" s="28">
        <v>1</v>
      </c>
      <c r="E531" s="28" t="s">
        <v>31</v>
      </c>
      <c r="F531" s="30">
        <v>30000</v>
      </c>
      <c r="G531" s="30">
        <f>F531</f>
        <v>30000</v>
      </c>
      <c r="H531" s="28" t="s">
        <v>32</v>
      </c>
      <c r="I531" s="3" t="s">
        <v>33</v>
      </c>
      <c r="J531" s="28" t="s">
        <v>32</v>
      </c>
      <c r="K531" s="31">
        <v>45811</v>
      </c>
    </row>
    <row r="532" spans="1:11" s="10" customFormat="1" ht="36">
      <c r="A532" s="5">
        <v>109</v>
      </c>
      <c r="B532" s="28">
        <v>732</v>
      </c>
      <c r="C532" s="40" t="s">
        <v>75</v>
      </c>
      <c r="D532" s="28">
        <v>1</v>
      </c>
      <c r="E532" s="28" t="s">
        <v>31</v>
      </c>
      <c r="F532" s="61">
        <v>78143415</v>
      </c>
      <c r="G532" s="30">
        <f>F532</f>
        <v>78143415</v>
      </c>
      <c r="H532" s="28" t="s">
        <v>32</v>
      </c>
      <c r="I532" s="5" t="s">
        <v>409</v>
      </c>
      <c r="J532" s="28" t="s">
        <v>32</v>
      </c>
      <c r="K532" s="62">
        <v>45812</v>
      </c>
    </row>
    <row r="533" spans="1:11" s="10" customFormat="1" ht="108">
      <c r="A533" s="5">
        <v>110</v>
      </c>
      <c r="B533" s="91">
        <v>20060</v>
      </c>
      <c r="C533" s="92" t="s">
        <v>601</v>
      </c>
      <c r="D533" s="28">
        <v>1</v>
      </c>
      <c r="E533" s="28" t="s">
        <v>406</v>
      </c>
      <c r="F533" s="61">
        <v>800000</v>
      </c>
      <c r="G533" s="30">
        <f>F533</f>
        <v>800000</v>
      </c>
      <c r="H533" s="28" t="s">
        <v>406</v>
      </c>
      <c r="I533" s="5" t="s">
        <v>37</v>
      </c>
      <c r="J533" s="28" t="s">
        <v>406</v>
      </c>
      <c r="K533" s="62">
        <v>45902</v>
      </c>
    </row>
    <row r="534" spans="1:11">
      <c r="B534" s="5"/>
      <c r="C534" s="5" t="s">
        <v>571</v>
      </c>
      <c r="D534" s="5"/>
      <c r="E534" s="28"/>
      <c r="F534" s="30">
        <f>SUM(F424:F533)</f>
        <v>426260403.42000002</v>
      </c>
      <c r="G534" s="34">
        <f>SUM(G424:G533)</f>
        <v>426260403.42000002</v>
      </c>
      <c r="H534" s="3"/>
      <c r="I534" s="3"/>
      <c r="J534" s="3"/>
      <c r="K534" s="8"/>
    </row>
    <row r="535" spans="1:11">
      <c r="B535" s="5"/>
      <c r="C535" s="5"/>
      <c r="D535" s="5"/>
      <c r="E535" s="3"/>
      <c r="F535" s="34"/>
      <c r="G535" s="34"/>
      <c r="H535" s="3"/>
      <c r="I535" s="3"/>
      <c r="J535" s="3"/>
      <c r="K535" s="8"/>
    </row>
    <row r="536" spans="1:11">
      <c r="B536" s="55"/>
      <c r="C536" s="25"/>
      <c r="D536" s="55"/>
      <c r="E536" s="3"/>
      <c r="F536" s="34"/>
      <c r="G536" s="63"/>
      <c r="H536" s="3"/>
      <c r="I536" s="3"/>
      <c r="J536" s="3"/>
      <c r="K536" s="8"/>
    </row>
    <row r="537" spans="1:11">
      <c r="A537" s="76" t="s">
        <v>521</v>
      </c>
      <c r="B537" s="76"/>
      <c r="C537" s="76"/>
      <c r="D537" s="76"/>
      <c r="E537" s="76"/>
      <c r="F537" s="76"/>
      <c r="G537" s="76"/>
      <c r="H537" s="76"/>
      <c r="I537" s="76"/>
      <c r="J537" s="76"/>
      <c r="K537" s="76"/>
    </row>
    <row r="538" spans="1:11" ht="84">
      <c r="A538" s="25" t="s">
        <v>20</v>
      </c>
      <c r="B538" s="25" t="s">
        <v>21</v>
      </c>
      <c r="C538" s="25" t="s">
        <v>22</v>
      </c>
      <c r="D538" s="25" t="s">
        <v>23</v>
      </c>
      <c r="E538" s="25" t="s">
        <v>71</v>
      </c>
      <c r="F538" s="27" t="s">
        <v>25</v>
      </c>
      <c r="G538" s="27" t="s">
        <v>26</v>
      </c>
      <c r="H538" s="25" t="s">
        <v>27</v>
      </c>
      <c r="I538" s="25" t="s">
        <v>28</v>
      </c>
      <c r="J538" s="25" t="s">
        <v>29</v>
      </c>
      <c r="K538" s="25" t="s">
        <v>30</v>
      </c>
    </row>
    <row r="539" spans="1:11" ht="60.75" thickBot="1">
      <c r="A539" s="5">
        <v>1</v>
      </c>
      <c r="B539" s="74">
        <v>20060</v>
      </c>
      <c r="C539" s="5" t="s">
        <v>522</v>
      </c>
      <c r="D539" s="5"/>
      <c r="E539" s="28" t="s">
        <v>31</v>
      </c>
      <c r="F539" s="58">
        <v>165000000</v>
      </c>
      <c r="G539" s="58">
        <v>165000000</v>
      </c>
      <c r="H539" s="5" t="s">
        <v>319</v>
      </c>
      <c r="I539" s="5" t="s">
        <v>409</v>
      </c>
      <c r="J539" s="5" t="s">
        <v>406</v>
      </c>
      <c r="K539" s="5"/>
    </row>
    <row r="540" spans="1:11" ht="24">
      <c r="A540" s="5">
        <v>2</v>
      </c>
      <c r="B540" s="75">
        <v>22225</v>
      </c>
      <c r="C540" s="5" t="s">
        <v>523</v>
      </c>
      <c r="D540" s="5"/>
      <c r="E540" s="5" t="s">
        <v>406</v>
      </c>
      <c r="F540" s="64">
        <v>80568275.909999996</v>
      </c>
      <c r="G540" s="64">
        <f>F540</f>
        <v>80568275.909999996</v>
      </c>
      <c r="H540" s="5"/>
      <c r="I540" s="5" t="s">
        <v>409</v>
      </c>
      <c r="J540" s="5" t="s">
        <v>406</v>
      </c>
      <c r="K540" s="62">
        <v>45729</v>
      </c>
    </row>
    <row r="541" spans="1:11" ht="24">
      <c r="A541" s="5">
        <v>3</v>
      </c>
      <c r="B541" s="75">
        <v>22225</v>
      </c>
      <c r="C541" s="5" t="s">
        <v>524</v>
      </c>
      <c r="D541" s="5"/>
      <c r="E541" s="5" t="s">
        <v>406</v>
      </c>
      <c r="F541" s="14"/>
      <c r="G541" s="14"/>
      <c r="H541" s="5"/>
      <c r="I541" s="5"/>
      <c r="J541" s="5"/>
      <c r="K541" s="5"/>
    </row>
    <row r="542" spans="1:11">
      <c r="A542" s="5">
        <v>4</v>
      </c>
      <c r="B542" s="21">
        <v>5603</v>
      </c>
      <c r="C542" s="73" t="s">
        <v>525</v>
      </c>
      <c r="D542" s="3">
        <v>2</v>
      </c>
      <c r="E542" s="5"/>
      <c r="F542" s="14"/>
      <c r="G542" s="14"/>
      <c r="H542" s="5"/>
      <c r="I542" s="5"/>
      <c r="J542" s="5"/>
      <c r="K542" s="5"/>
    </row>
    <row r="543" spans="1:11">
      <c r="A543" s="3">
        <v>5</v>
      </c>
      <c r="B543" s="21">
        <v>1627</v>
      </c>
      <c r="C543" s="6" t="s">
        <v>526</v>
      </c>
      <c r="D543" s="3">
        <v>2</v>
      </c>
      <c r="E543" s="28" t="s">
        <v>31</v>
      </c>
      <c r="F543" s="30"/>
      <c r="G543" s="65"/>
      <c r="H543" s="28" t="s">
        <v>31</v>
      </c>
      <c r="I543" s="28" t="s">
        <v>37</v>
      </c>
      <c r="J543" s="3"/>
      <c r="K543" s="8"/>
    </row>
    <row r="544" spans="1:11" s="10" customFormat="1">
      <c r="A544" s="3"/>
      <c r="B544" s="88" t="s">
        <v>599</v>
      </c>
      <c r="C544" s="89"/>
      <c r="D544" s="89"/>
      <c r="E544" s="90"/>
      <c r="F544" s="30">
        <f>SUM(F539:F540)</f>
        <v>245568275.91</v>
      </c>
      <c r="G544" s="65">
        <f>SUM(G539:G543)</f>
        <v>245568275.91</v>
      </c>
      <c r="H544" s="28"/>
      <c r="I544" s="28"/>
      <c r="J544" s="3"/>
      <c r="K544" s="8"/>
    </row>
    <row r="545" spans="1:13">
      <c r="A545" s="76" t="s">
        <v>12</v>
      </c>
      <c r="B545" s="76"/>
      <c r="C545" s="76"/>
      <c r="D545" s="76"/>
      <c r="E545" s="76"/>
      <c r="F545" s="76"/>
      <c r="G545" s="76"/>
      <c r="H545" s="76"/>
      <c r="I545" s="76"/>
      <c r="J545" s="3"/>
      <c r="K545" s="8"/>
    </row>
    <row r="546" spans="1:13" ht="84">
      <c r="A546" s="25" t="s">
        <v>20</v>
      </c>
      <c r="B546" s="25" t="s">
        <v>527</v>
      </c>
      <c r="C546" s="25" t="s">
        <v>528</v>
      </c>
      <c r="D546" s="25" t="s">
        <v>529</v>
      </c>
      <c r="E546" s="25" t="s">
        <v>530</v>
      </c>
      <c r="F546" s="25" t="s">
        <v>531</v>
      </c>
      <c r="G546" s="25" t="s">
        <v>532</v>
      </c>
      <c r="H546" s="25" t="s">
        <v>27</v>
      </c>
      <c r="I546" s="25" t="s">
        <v>28</v>
      </c>
      <c r="J546" s="25" t="s">
        <v>29</v>
      </c>
      <c r="K546" s="25" t="s">
        <v>533</v>
      </c>
    </row>
    <row r="547" spans="1:13" ht="36">
      <c r="A547" s="28">
        <v>1</v>
      </c>
      <c r="B547" s="28">
        <v>542</v>
      </c>
      <c r="C547" s="66" t="s">
        <v>573</v>
      </c>
      <c r="D547" s="28">
        <v>1</v>
      </c>
      <c r="E547" s="28" t="s">
        <v>31</v>
      </c>
      <c r="F547" s="30">
        <v>149792374.59</v>
      </c>
      <c r="G547" s="65">
        <f>F547</f>
        <v>149792374.59</v>
      </c>
      <c r="H547" s="28" t="s">
        <v>31</v>
      </c>
      <c r="I547" s="28" t="s">
        <v>37</v>
      </c>
      <c r="J547" s="28" t="s">
        <v>31</v>
      </c>
      <c r="K547" s="7">
        <v>45659</v>
      </c>
    </row>
    <row r="548" spans="1:13">
      <c r="A548" s="28">
        <v>2</v>
      </c>
      <c r="B548" s="21">
        <v>1627</v>
      </c>
      <c r="C548" s="44" t="s">
        <v>534</v>
      </c>
      <c r="D548" s="28">
        <v>1</v>
      </c>
      <c r="E548" s="3" t="s">
        <v>32</v>
      </c>
      <c r="F548" s="30">
        <v>100000</v>
      </c>
      <c r="G548" s="34">
        <f>F548</f>
        <v>100000</v>
      </c>
      <c r="H548" s="3" t="s">
        <v>32</v>
      </c>
      <c r="I548" s="28" t="s">
        <v>37</v>
      </c>
      <c r="J548" s="3" t="s">
        <v>32</v>
      </c>
      <c r="K548" s="8">
        <v>45809</v>
      </c>
      <c r="L548" s="3"/>
      <c r="M548" s="8"/>
    </row>
    <row r="549" spans="1:13">
      <c r="A549" s="28"/>
      <c r="B549" s="28"/>
      <c r="C549" s="54"/>
      <c r="D549" s="28"/>
      <c r="E549" s="28"/>
      <c r="F549" s="30"/>
      <c r="G549" s="65"/>
      <c r="H549" s="28"/>
      <c r="J549" s="10"/>
      <c r="K549" s="7"/>
    </row>
    <row r="550" spans="1:13">
      <c r="A550" s="82" t="s">
        <v>535</v>
      </c>
      <c r="B550" s="83"/>
      <c r="C550" s="83"/>
      <c r="D550" s="83"/>
      <c r="E550" s="84"/>
      <c r="F550" s="30">
        <f>SUM(F547:F548)</f>
        <v>149892374.59</v>
      </c>
      <c r="G550" s="30">
        <f>SUM(G547:G548)</f>
        <v>149892374.59</v>
      </c>
      <c r="H550" s="28"/>
      <c r="I550" s="28"/>
      <c r="J550" s="28"/>
      <c r="K550" s="28"/>
    </row>
    <row r="551" spans="1:13">
      <c r="A551" s="67"/>
      <c r="B551" s="67"/>
      <c r="C551" s="67"/>
      <c r="D551" s="67"/>
      <c r="E551" s="67"/>
      <c r="F551" s="30"/>
      <c r="G551" s="30"/>
      <c r="H551" s="28"/>
      <c r="I551" s="28"/>
      <c r="J551" s="28"/>
      <c r="K551" s="28"/>
    </row>
    <row r="552" spans="1:13">
      <c r="A552" s="85" t="s">
        <v>536</v>
      </c>
      <c r="B552" s="86"/>
      <c r="C552" s="86"/>
      <c r="D552" s="86"/>
      <c r="E552" s="86"/>
      <c r="F552" s="86"/>
      <c r="G552" s="86"/>
      <c r="H552" s="86"/>
      <c r="I552" s="86"/>
      <c r="J552" s="86"/>
      <c r="K552" s="87"/>
    </row>
    <row r="553" spans="1:13">
      <c r="A553" s="55" t="s">
        <v>537</v>
      </c>
      <c r="B553" s="5"/>
      <c r="C553" s="5"/>
      <c r="D553" s="5" t="s">
        <v>538</v>
      </c>
      <c r="E553" s="10"/>
      <c r="H553" s="10"/>
      <c r="J553" s="10"/>
      <c r="K553" s="10"/>
    </row>
    <row r="554" spans="1:13" ht="84">
      <c r="A554" s="5" t="s">
        <v>20</v>
      </c>
      <c r="B554" s="5" t="s">
        <v>539</v>
      </c>
      <c r="C554" s="5" t="s">
        <v>22</v>
      </c>
      <c r="D554" s="5" t="s">
        <v>23</v>
      </c>
      <c r="E554" s="67" t="s">
        <v>530</v>
      </c>
      <c r="F554" s="14" t="s">
        <v>25</v>
      </c>
      <c r="G554" s="14" t="s">
        <v>26</v>
      </c>
      <c r="H554" s="5" t="s">
        <v>27</v>
      </c>
      <c r="I554" s="5" t="s">
        <v>28</v>
      </c>
      <c r="J554" s="5" t="s">
        <v>29</v>
      </c>
      <c r="K554" s="5" t="s">
        <v>30</v>
      </c>
      <c r="L554" s="5"/>
    </row>
    <row r="555" spans="1:13">
      <c r="A555" s="3">
        <v>1</v>
      </c>
      <c r="B555" s="3">
        <v>26557</v>
      </c>
      <c r="C555" s="51" t="s">
        <v>540</v>
      </c>
      <c r="D555" s="3">
        <v>2</v>
      </c>
      <c r="E555" s="28" t="s">
        <v>31</v>
      </c>
      <c r="F555" s="30">
        <v>7110</v>
      </c>
      <c r="G555" s="56">
        <f>F555</f>
        <v>7110</v>
      </c>
      <c r="H555" s="28" t="s">
        <v>32</v>
      </c>
      <c r="I555" s="28" t="s">
        <v>37</v>
      </c>
      <c r="J555" s="3" t="s">
        <v>31</v>
      </c>
      <c r="K555" s="8"/>
    </row>
    <row r="556" spans="1:13" ht="36">
      <c r="A556" s="3">
        <v>2</v>
      </c>
      <c r="B556" s="3">
        <v>27189</v>
      </c>
      <c r="C556" s="52" t="s">
        <v>570</v>
      </c>
      <c r="D556" s="28">
        <v>1</v>
      </c>
      <c r="E556" s="28" t="s">
        <v>31</v>
      </c>
      <c r="F556" s="30">
        <v>7110</v>
      </c>
      <c r="G556" s="30">
        <f>F556</f>
        <v>7110</v>
      </c>
      <c r="H556" s="28" t="s">
        <v>32</v>
      </c>
      <c r="I556" s="28" t="s">
        <v>37</v>
      </c>
      <c r="J556" s="3" t="s">
        <v>31</v>
      </c>
      <c r="K556" s="7">
        <v>45720</v>
      </c>
    </row>
    <row r="557" spans="1:13">
      <c r="A557" s="3">
        <v>3</v>
      </c>
      <c r="B557" s="3">
        <v>443453</v>
      </c>
      <c r="C557" s="45" t="s">
        <v>541</v>
      </c>
      <c r="D557" s="3">
        <v>6</v>
      </c>
      <c r="E557" s="3" t="s">
        <v>32</v>
      </c>
      <c r="F557" s="56">
        <v>3300</v>
      </c>
      <c r="G557" s="56">
        <v>3300</v>
      </c>
      <c r="H557" s="3" t="s">
        <v>32</v>
      </c>
      <c r="I557" s="28" t="s">
        <v>37</v>
      </c>
      <c r="J557" s="3" t="s">
        <v>31</v>
      </c>
      <c r="K557" s="8">
        <v>45809</v>
      </c>
    </row>
    <row r="558" spans="1:13">
      <c r="A558" s="3">
        <v>4</v>
      </c>
      <c r="B558" s="3">
        <v>26050</v>
      </c>
      <c r="C558" s="45" t="s">
        <v>542</v>
      </c>
      <c r="D558" s="3">
        <v>4</v>
      </c>
      <c r="E558" s="3" t="s">
        <v>32</v>
      </c>
      <c r="F558" s="56">
        <v>1800</v>
      </c>
      <c r="G558" s="56">
        <v>1800</v>
      </c>
      <c r="H558" s="3" t="s">
        <v>32</v>
      </c>
      <c r="I558" s="28" t="s">
        <v>37</v>
      </c>
      <c r="J558" s="3" t="s">
        <v>31</v>
      </c>
      <c r="K558" s="8">
        <v>45809</v>
      </c>
    </row>
    <row r="559" spans="1:13">
      <c r="A559" s="3">
        <v>5</v>
      </c>
      <c r="B559" s="3">
        <v>26344</v>
      </c>
      <c r="C559" s="45" t="s">
        <v>543</v>
      </c>
      <c r="D559" s="3">
        <v>16</v>
      </c>
      <c r="E559" s="3" t="s">
        <v>32</v>
      </c>
      <c r="F559" s="56">
        <v>3716.28</v>
      </c>
      <c r="G559" s="56">
        <v>3716.28</v>
      </c>
      <c r="H559" s="3" t="s">
        <v>32</v>
      </c>
      <c r="I559" s="28" t="s">
        <v>37</v>
      </c>
      <c r="J559" s="3" t="s">
        <v>31</v>
      </c>
      <c r="K559" s="8">
        <v>45809</v>
      </c>
    </row>
    <row r="560" spans="1:13" ht="24">
      <c r="A560" s="3">
        <v>6</v>
      </c>
      <c r="B560" s="3">
        <v>436374</v>
      </c>
      <c r="C560" s="45" t="s">
        <v>544</v>
      </c>
      <c r="D560" s="3">
        <v>5</v>
      </c>
      <c r="E560" s="3" t="s">
        <v>32</v>
      </c>
      <c r="F560" s="56">
        <v>57600</v>
      </c>
      <c r="G560" s="68">
        <f>F560</f>
        <v>57600</v>
      </c>
      <c r="H560" s="3" t="s">
        <v>545</v>
      </c>
      <c r="I560" s="28" t="s">
        <v>37</v>
      </c>
      <c r="J560" s="3" t="s">
        <v>31</v>
      </c>
      <c r="K560" s="8">
        <v>45809</v>
      </c>
    </row>
    <row r="561" spans="1:11" ht="48">
      <c r="A561" s="3">
        <v>7</v>
      </c>
      <c r="B561" s="28">
        <v>929</v>
      </c>
      <c r="C561" s="45" t="s">
        <v>546</v>
      </c>
      <c r="D561" s="28">
        <v>1</v>
      </c>
      <c r="E561" s="3" t="s">
        <v>32</v>
      </c>
      <c r="F561" s="56">
        <v>34760</v>
      </c>
      <c r="G561" s="68">
        <f>F561</f>
        <v>34760</v>
      </c>
      <c r="H561" s="3" t="s">
        <v>32</v>
      </c>
      <c r="I561" s="28" t="s">
        <v>37</v>
      </c>
      <c r="J561" s="3" t="s">
        <v>31</v>
      </c>
      <c r="K561" s="8">
        <v>45809</v>
      </c>
    </row>
    <row r="562" spans="1:11" ht="48">
      <c r="A562" s="3">
        <v>8</v>
      </c>
      <c r="B562" s="59">
        <v>3514</v>
      </c>
      <c r="C562" s="45" t="s">
        <v>547</v>
      </c>
      <c r="D562" s="3">
        <v>5</v>
      </c>
      <c r="E562" s="3" t="s">
        <v>32</v>
      </c>
      <c r="F562" s="30">
        <v>40000</v>
      </c>
      <c r="G562" s="68">
        <v>40000</v>
      </c>
      <c r="H562" s="3" t="s">
        <v>319</v>
      </c>
      <c r="I562" s="28" t="s">
        <v>407</v>
      </c>
      <c r="J562" s="3" t="s">
        <v>31</v>
      </c>
      <c r="K562" s="8">
        <v>45809</v>
      </c>
    </row>
    <row r="563" spans="1:11">
      <c r="B563" s="69" t="s">
        <v>571</v>
      </c>
      <c r="C563" s="45"/>
      <c r="E563" s="28"/>
      <c r="F563" s="30">
        <f>SUM(F555:F562)</f>
        <v>155396.28</v>
      </c>
      <c r="G563" s="68">
        <f>SUM(G555:G562)</f>
        <v>155396.28</v>
      </c>
      <c r="H563" s="3"/>
      <c r="I563" s="28"/>
      <c r="J563" s="3"/>
      <c r="K563" s="8"/>
    </row>
    <row r="564" spans="1:11">
      <c r="A564" s="76" t="s">
        <v>548</v>
      </c>
      <c r="B564" s="76"/>
      <c r="C564" s="76"/>
      <c r="D564" s="76"/>
      <c r="E564" s="76"/>
      <c r="F564" s="76"/>
      <c r="G564" s="76"/>
      <c r="H564" s="76"/>
      <c r="I564" s="76"/>
      <c r="J564" s="76"/>
      <c r="K564" s="76"/>
    </row>
    <row r="565" spans="1:11" ht="84">
      <c r="A565" s="55" t="s">
        <v>549</v>
      </c>
      <c r="B565" s="25" t="s">
        <v>21</v>
      </c>
      <c r="C565" s="25" t="s">
        <v>22</v>
      </c>
      <c r="D565" s="25" t="s">
        <v>23</v>
      </c>
      <c r="E565" s="25" t="s">
        <v>71</v>
      </c>
      <c r="F565" s="27" t="s">
        <v>25</v>
      </c>
      <c r="G565" s="27" t="s">
        <v>26</v>
      </c>
      <c r="H565" s="25" t="s">
        <v>27</v>
      </c>
      <c r="I565" s="25" t="s">
        <v>28</v>
      </c>
      <c r="J565" s="25" t="s">
        <v>29</v>
      </c>
      <c r="K565" s="25" t="s">
        <v>30</v>
      </c>
    </row>
    <row r="566" spans="1:11">
      <c r="A566" s="3">
        <v>1</v>
      </c>
      <c r="B566" s="3">
        <v>614472</v>
      </c>
      <c r="C566" s="5" t="s">
        <v>22</v>
      </c>
      <c r="D566" s="3">
        <v>5</v>
      </c>
      <c r="E566" s="3" t="s">
        <v>32</v>
      </c>
      <c r="F566" s="56">
        <v>25172</v>
      </c>
      <c r="G566" s="56">
        <v>25172</v>
      </c>
      <c r="H566" s="3" t="s">
        <v>32</v>
      </c>
      <c r="I566" s="28" t="s">
        <v>37</v>
      </c>
      <c r="J566" s="3" t="s">
        <v>32</v>
      </c>
      <c r="K566" s="8">
        <v>45809</v>
      </c>
    </row>
    <row r="567" spans="1:11">
      <c r="A567" s="3">
        <v>2</v>
      </c>
      <c r="B567" s="3">
        <v>617766</v>
      </c>
      <c r="C567" s="45" t="s">
        <v>550</v>
      </c>
      <c r="D567" s="3">
        <v>6</v>
      </c>
      <c r="E567" s="3" t="s">
        <v>32</v>
      </c>
      <c r="F567" s="56">
        <f>5*695.99</f>
        <v>3479.95</v>
      </c>
      <c r="G567" s="56">
        <f>5*695.99</f>
        <v>3479.95</v>
      </c>
      <c r="H567" s="3" t="s">
        <v>32</v>
      </c>
      <c r="I567" s="28" t="s">
        <v>37</v>
      </c>
      <c r="J567" s="3" t="s">
        <v>32</v>
      </c>
      <c r="K567" s="8">
        <v>45809</v>
      </c>
    </row>
    <row r="568" spans="1:11">
      <c r="A568" s="3">
        <v>3</v>
      </c>
      <c r="B568" s="3">
        <v>623476</v>
      </c>
      <c r="C568" s="45" t="s">
        <v>551</v>
      </c>
      <c r="D568" s="3">
        <v>2</v>
      </c>
      <c r="E568" s="3" t="s">
        <v>32</v>
      </c>
      <c r="F568" s="56">
        <f>5595*6</f>
        <v>33570</v>
      </c>
      <c r="G568" s="56">
        <f>5595*6</f>
        <v>33570</v>
      </c>
      <c r="H568" s="3" t="s">
        <v>32</v>
      </c>
      <c r="I568" s="28" t="s">
        <v>37</v>
      </c>
      <c r="J568" s="3" t="s">
        <v>32</v>
      </c>
      <c r="K568" s="8">
        <v>45809</v>
      </c>
    </row>
    <row r="569" spans="1:11">
      <c r="A569" s="3">
        <v>4</v>
      </c>
      <c r="B569" s="3">
        <v>623884</v>
      </c>
      <c r="C569" s="45" t="s">
        <v>552</v>
      </c>
      <c r="D569" s="3">
        <v>11</v>
      </c>
      <c r="E569" s="3" t="s">
        <v>32</v>
      </c>
      <c r="F569" s="56">
        <v>1058.98</v>
      </c>
      <c r="G569" s="56">
        <v>1058.98</v>
      </c>
      <c r="H569" s="3" t="s">
        <v>32</v>
      </c>
      <c r="I569" s="28" t="s">
        <v>37</v>
      </c>
      <c r="J569" s="3" t="s">
        <v>32</v>
      </c>
      <c r="K569" s="8">
        <v>45809</v>
      </c>
    </row>
    <row r="570" spans="1:11">
      <c r="A570" s="3">
        <v>5</v>
      </c>
      <c r="B570" s="3">
        <v>603262</v>
      </c>
      <c r="C570" s="45" t="s">
        <v>553</v>
      </c>
      <c r="D570" s="3">
        <v>14</v>
      </c>
      <c r="E570" s="3" t="s">
        <v>32</v>
      </c>
      <c r="F570" s="56">
        <f>709.5*11</f>
        <v>7804.5</v>
      </c>
      <c r="G570" s="56">
        <f>709.5*11</f>
        <v>7804.5</v>
      </c>
      <c r="H570" s="3" t="s">
        <v>32</v>
      </c>
      <c r="I570" s="28" t="s">
        <v>37</v>
      </c>
      <c r="J570" s="3" t="s">
        <v>32</v>
      </c>
      <c r="K570" s="8">
        <v>45809</v>
      </c>
    </row>
    <row r="571" spans="1:11">
      <c r="A571" s="3">
        <v>6</v>
      </c>
      <c r="B571" s="3">
        <v>451818</v>
      </c>
      <c r="C571" s="45" t="s">
        <v>554</v>
      </c>
      <c r="D571" s="3">
        <v>14</v>
      </c>
      <c r="E571" s="3" t="s">
        <v>32</v>
      </c>
      <c r="F571" s="56">
        <v>755.86</v>
      </c>
      <c r="G571" s="56">
        <v>755.86</v>
      </c>
      <c r="H571" s="3" t="s">
        <v>32</v>
      </c>
      <c r="I571" s="28" t="s">
        <v>37</v>
      </c>
      <c r="J571" s="3" t="s">
        <v>32</v>
      </c>
      <c r="K571" s="8">
        <v>45809</v>
      </c>
    </row>
    <row r="572" spans="1:11">
      <c r="A572" s="3">
        <v>7</v>
      </c>
      <c r="B572" s="3">
        <v>622206</v>
      </c>
      <c r="C572" s="45" t="s">
        <v>555</v>
      </c>
      <c r="D572" s="3">
        <v>6</v>
      </c>
      <c r="E572" s="3" t="s">
        <v>32</v>
      </c>
      <c r="F572" s="56">
        <v>1678.6</v>
      </c>
      <c r="G572" s="56">
        <v>1678.6</v>
      </c>
      <c r="H572" s="3" t="s">
        <v>32</v>
      </c>
      <c r="I572" s="28" t="s">
        <v>37</v>
      </c>
      <c r="J572" s="3" t="s">
        <v>32</v>
      </c>
      <c r="K572" s="8">
        <v>45809</v>
      </c>
    </row>
    <row r="573" spans="1:11">
      <c r="A573" s="3">
        <v>8</v>
      </c>
      <c r="B573" s="3">
        <v>622412</v>
      </c>
      <c r="C573" s="45" t="s">
        <v>556</v>
      </c>
      <c r="D573" s="3">
        <v>1</v>
      </c>
      <c r="E573" s="3" t="s">
        <v>32</v>
      </c>
      <c r="F573" s="56">
        <v>3894</v>
      </c>
      <c r="G573" s="56">
        <v>3894</v>
      </c>
      <c r="H573" s="3" t="s">
        <v>32</v>
      </c>
      <c r="I573" s="28" t="s">
        <v>37</v>
      </c>
      <c r="J573" s="3" t="s">
        <v>32</v>
      </c>
      <c r="K573" s="8">
        <v>45809</v>
      </c>
    </row>
    <row r="574" spans="1:11">
      <c r="A574" s="3">
        <v>9</v>
      </c>
      <c r="B574" s="3">
        <v>318896</v>
      </c>
      <c r="C574" s="45" t="s">
        <v>557</v>
      </c>
      <c r="D574" s="3">
        <v>8</v>
      </c>
      <c r="E574" s="3" t="s">
        <v>32</v>
      </c>
      <c r="F574" s="56">
        <v>4500</v>
      </c>
      <c r="G574" s="56">
        <v>4500</v>
      </c>
      <c r="H574" s="3" t="s">
        <v>32</v>
      </c>
      <c r="I574" s="28" t="s">
        <v>37</v>
      </c>
      <c r="J574" s="3" t="s">
        <v>32</v>
      </c>
      <c r="K574" s="8">
        <v>45809</v>
      </c>
    </row>
    <row r="575" spans="1:11">
      <c r="A575" s="3">
        <v>10</v>
      </c>
      <c r="B575" s="3">
        <v>94820</v>
      </c>
      <c r="C575" s="45" t="s">
        <v>558</v>
      </c>
      <c r="D575" s="3">
        <v>2</v>
      </c>
      <c r="E575" s="3" t="s">
        <v>32</v>
      </c>
      <c r="F575" s="56">
        <v>7208</v>
      </c>
      <c r="G575" s="56">
        <v>7208</v>
      </c>
      <c r="H575" s="3" t="s">
        <v>32</v>
      </c>
      <c r="I575" s="28" t="s">
        <v>37</v>
      </c>
      <c r="J575" s="3" t="s">
        <v>32</v>
      </c>
      <c r="K575" s="8">
        <v>45809</v>
      </c>
    </row>
    <row r="576" spans="1:11">
      <c r="A576" s="3">
        <v>11</v>
      </c>
      <c r="B576" s="3">
        <v>19739</v>
      </c>
      <c r="C576" s="45" t="s">
        <v>559</v>
      </c>
      <c r="D576" s="3">
        <v>1</v>
      </c>
      <c r="E576" s="3" t="s">
        <v>32</v>
      </c>
      <c r="F576" s="56">
        <v>3695.78</v>
      </c>
      <c r="G576" s="56">
        <v>3695.78</v>
      </c>
      <c r="H576" s="3" t="s">
        <v>32</v>
      </c>
      <c r="I576" s="28" t="s">
        <v>37</v>
      </c>
      <c r="J576" s="3" t="s">
        <v>32</v>
      </c>
      <c r="K576" s="8">
        <v>45809</v>
      </c>
    </row>
    <row r="577" spans="1:11" ht="24">
      <c r="A577" s="3">
        <v>12</v>
      </c>
      <c r="B577" s="3">
        <v>604790</v>
      </c>
      <c r="C577" s="45" t="s">
        <v>560</v>
      </c>
      <c r="D577" s="3">
        <v>7</v>
      </c>
      <c r="E577" s="3" t="s">
        <v>32</v>
      </c>
      <c r="F577" s="56">
        <v>349</v>
      </c>
      <c r="G577" s="56">
        <v>349</v>
      </c>
      <c r="H577" s="3" t="s">
        <v>32</v>
      </c>
      <c r="I577" s="28" t="s">
        <v>37</v>
      </c>
      <c r="J577" s="3" t="s">
        <v>32</v>
      </c>
      <c r="K577" s="8">
        <v>45809</v>
      </c>
    </row>
    <row r="578" spans="1:11">
      <c r="A578" s="3">
        <v>13</v>
      </c>
      <c r="B578" s="3">
        <v>305496</v>
      </c>
      <c r="C578" s="45" t="s">
        <v>561</v>
      </c>
      <c r="D578" s="3">
        <v>10</v>
      </c>
      <c r="E578" s="3" t="s">
        <v>32</v>
      </c>
      <c r="F578" s="56">
        <f>1500*7</f>
        <v>10500</v>
      </c>
      <c r="G578" s="56">
        <f>1500*7</f>
        <v>10500</v>
      </c>
      <c r="H578" s="3" t="s">
        <v>32</v>
      </c>
      <c r="I578" s="28" t="s">
        <v>37</v>
      </c>
      <c r="J578" s="3" t="s">
        <v>32</v>
      </c>
      <c r="K578" s="8">
        <v>45809</v>
      </c>
    </row>
    <row r="579" spans="1:11">
      <c r="A579" s="3">
        <v>14</v>
      </c>
      <c r="B579" s="3">
        <v>615226</v>
      </c>
      <c r="C579" s="45" t="s">
        <v>562</v>
      </c>
      <c r="D579" s="3">
        <v>1</v>
      </c>
      <c r="E579" s="3" t="s">
        <v>32</v>
      </c>
      <c r="F579" s="56">
        <f>10*79.98</f>
        <v>799.80000000000007</v>
      </c>
      <c r="G579" s="56">
        <f>10*79.98</f>
        <v>799.80000000000007</v>
      </c>
      <c r="H579" s="3" t="s">
        <v>32</v>
      </c>
      <c r="I579" s="28" t="s">
        <v>37</v>
      </c>
      <c r="J579" s="3" t="s">
        <v>32</v>
      </c>
      <c r="K579" s="8">
        <v>45809</v>
      </c>
    </row>
    <row r="580" spans="1:11">
      <c r="A580" s="3">
        <v>15</v>
      </c>
      <c r="B580" s="3">
        <v>613277</v>
      </c>
      <c r="C580" s="45" t="s">
        <v>563</v>
      </c>
      <c r="D580" s="3">
        <v>1</v>
      </c>
      <c r="E580" s="3" t="s">
        <v>32</v>
      </c>
      <c r="F580" s="56">
        <v>2655</v>
      </c>
      <c r="G580" s="56">
        <v>2655</v>
      </c>
      <c r="H580" s="3" t="s">
        <v>32</v>
      </c>
      <c r="I580" s="28" t="s">
        <v>37</v>
      </c>
      <c r="J580" s="3" t="s">
        <v>32</v>
      </c>
      <c r="K580" s="8">
        <v>45809</v>
      </c>
    </row>
    <row r="581" spans="1:11">
      <c r="A581" s="3">
        <v>16</v>
      </c>
      <c r="B581" s="3">
        <v>446632</v>
      </c>
      <c r="C581" s="45" t="s">
        <v>564</v>
      </c>
      <c r="D581" s="3">
        <v>1</v>
      </c>
      <c r="E581" s="3" t="s">
        <v>32</v>
      </c>
      <c r="F581" s="56">
        <v>3509.1</v>
      </c>
      <c r="G581" s="56">
        <v>3509.1</v>
      </c>
      <c r="H581" s="3" t="s">
        <v>32</v>
      </c>
      <c r="I581" s="28" t="s">
        <v>37</v>
      </c>
      <c r="J581" s="3" t="s">
        <v>32</v>
      </c>
      <c r="K581" s="8">
        <v>45809</v>
      </c>
    </row>
    <row r="582" spans="1:11" ht="36">
      <c r="A582" s="3">
        <v>17</v>
      </c>
      <c r="B582" s="3">
        <v>605379</v>
      </c>
      <c r="C582" s="45" t="s">
        <v>565</v>
      </c>
      <c r="D582" s="3">
        <v>1</v>
      </c>
      <c r="E582" s="3" t="s">
        <v>32</v>
      </c>
      <c r="F582" s="56">
        <v>323</v>
      </c>
      <c r="G582" s="56">
        <v>323</v>
      </c>
      <c r="H582" s="3" t="s">
        <v>32</v>
      </c>
      <c r="I582" s="28" t="s">
        <v>37</v>
      </c>
      <c r="J582" s="3" t="s">
        <v>32</v>
      </c>
      <c r="K582" s="8">
        <v>45809</v>
      </c>
    </row>
    <row r="583" spans="1:11" ht="24">
      <c r="A583" s="3">
        <v>18</v>
      </c>
      <c r="B583" s="3">
        <v>621480</v>
      </c>
      <c r="C583" s="45" t="s">
        <v>566</v>
      </c>
      <c r="D583" s="3">
        <v>1</v>
      </c>
      <c r="E583" s="3" t="s">
        <v>32</v>
      </c>
      <c r="F583" s="56">
        <v>527.04</v>
      </c>
      <c r="G583" s="56">
        <v>527.04</v>
      </c>
      <c r="H583" s="3" t="s">
        <v>32</v>
      </c>
      <c r="I583" s="28" t="s">
        <v>37</v>
      </c>
      <c r="J583" s="3" t="s">
        <v>32</v>
      </c>
      <c r="K583" s="8">
        <v>45809</v>
      </c>
    </row>
    <row r="584" spans="1:11" ht="24">
      <c r="A584" s="3">
        <v>19</v>
      </c>
      <c r="B584" s="3">
        <v>264700</v>
      </c>
      <c r="C584" s="45" t="s">
        <v>567</v>
      </c>
      <c r="D584" s="3">
        <v>7</v>
      </c>
      <c r="E584" s="3" t="s">
        <v>32</v>
      </c>
      <c r="F584" s="56">
        <v>179</v>
      </c>
      <c r="G584" s="56">
        <v>179</v>
      </c>
      <c r="H584" s="3" t="s">
        <v>32</v>
      </c>
      <c r="I584" s="28" t="s">
        <v>37</v>
      </c>
      <c r="J584" s="3" t="s">
        <v>32</v>
      </c>
      <c r="K584" s="8">
        <v>45809</v>
      </c>
    </row>
    <row r="585" spans="1:11">
      <c r="A585" s="3">
        <v>20</v>
      </c>
      <c r="B585" s="28">
        <v>7060</v>
      </c>
      <c r="C585" s="45" t="s">
        <v>568</v>
      </c>
      <c r="D585" s="28">
        <v>1</v>
      </c>
      <c r="E585" s="3" t="s">
        <v>32</v>
      </c>
      <c r="F585" s="56">
        <f>189*7</f>
        <v>1323</v>
      </c>
      <c r="G585" s="56">
        <f>189*7</f>
        <v>1323</v>
      </c>
      <c r="H585" s="3" t="s">
        <v>32</v>
      </c>
      <c r="I585" s="28" t="s">
        <v>37</v>
      </c>
      <c r="J585" s="3" t="s">
        <v>32</v>
      </c>
      <c r="K585" s="8">
        <v>45809</v>
      </c>
    </row>
    <row r="586" spans="1:11" ht="60">
      <c r="A586" s="3">
        <v>21</v>
      </c>
      <c r="B586" s="28">
        <v>929</v>
      </c>
      <c r="C586" s="6" t="s">
        <v>569</v>
      </c>
      <c r="D586" s="28">
        <v>1</v>
      </c>
      <c r="E586" s="28" t="s">
        <v>31</v>
      </c>
      <c r="F586" s="30">
        <v>50000</v>
      </c>
      <c r="G586" s="56">
        <f>F586</f>
        <v>50000</v>
      </c>
      <c r="H586" s="3" t="s">
        <v>32</v>
      </c>
      <c r="I586" s="28" t="s">
        <v>37</v>
      </c>
      <c r="J586" s="3" t="s">
        <v>32</v>
      </c>
      <c r="K586" s="70">
        <v>45809</v>
      </c>
    </row>
    <row r="587" spans="1:11" ht="36">
      <c r="A587" s="3">
        <v>22</v>
      </c>
      <c r="B587" s="28">
        <v>7060</v>
      </c>
      <c r="C587" s="52" t="s">
        <v>574</v>
      </c>
      <c r="D587" s="28">
        <v>1</v>
      </c>
      <c r="E587" s="28" t="s">
        <v>31</v>
      </c>
      <c r="F587" s="30">
        <v>50000</v>
      </c>
      <c r="G587" s="30">
        <f>F587</f>
        <v>50000</v>
      </c>
      <c r="H587" s="28" t="s">
        <v>32</v>
      </c>
      <c r="I587" s="28" t="s">
        <v>37</v>
      </c>
      <c r="J587" s="28" t="s">
        <v>32</v>
      </c>
      <c r="K587" s="31">
        <v>45839</v>
      </c>
    </row>
    <row r="588" spans="1:11" ht="36">
      <c r="A588" s="3">
        <v>23</v>
      </c>
      <c r="B588" s="28">
        <v>7010</v>
      </c>
      <c r="C588" s="52" t="s">
        <v>575</v>
      </c>
      <c r="D588" s="28">
        <v>1</v>
      </c>
      <c r="E588" s="28" t="s">
        <v>31</v>
      </c>
      <c r="F588" s="30">
        <v>350000</v>
      </c>
      <c r="G588" s="30">
        <f>F588</f>
        <v>350000</v>
      </c>
      <c r="H588" s="28" t="s">
        <v>31</v>
      </c>
      <c r="I588" s="28" t="s">
        <v>37</v>
      </c>
      <c r="J588" s="28" t="s">
        <v>32</v>
      </c>
      <c r="K588" s="31">
        <v>45839</v>
      </c>
    </row>
    <row r="589" spans="1:11">
      <c r="B589" s="10"/>
      <c r="C589" s="6" t="s">
        <v>69</v>
      </c>
      <c r="E589" s="10"/>
      <c r="F589" s="56">
        <f>SUM(F566:F588)</f>
        <v>562982.61</v>
      </c>
      <c r="G589" s="56">
        <f>SUM(G566:G588)</f>
        <v>562982.61</v>
      </c>
      <c r="H589" s="10"/>
      <c r="J589" s="10"/>
      <c r="K589" s="10"/>
    </row>
    <row r="590" spans="1:11">
      <c r="B590" s="10"/>
      <c r="E590" s="10"/>
      <c r="H590" s="10"/>
      <c r="J590" s="10"/>
      <c r="K590" s="10"/>
    </row>
  </sheetData>
  <mergeCells count="18">
    <mergeCell ref="A564:K564"/>
    <mergeCell ref="A25:B25"/>
    <mergeCell ref="C63:E63"/>
    <mergeCell ref="A65:B65"/>
    <mergeCell ref="A396:G396"/>
    <mergeCell ref="A397:B397"/>
    <mergeCell ref="A422:K422"/>
    <mergeCell ref="A537:K537"/>
    <mergeCell ref="A545:I545"/>
    <mergeCell ref="A550:E550"/>
    <mergeCell ref="A552:K552"/>
    <mergeCell ref="B544:E544"/>
    <mergeCell ref="A24:G24"/>
    <mergeCell ref="A1:H2"/>
    <mergeCell ref="A3:E3"/>
    <mergeCell ref="A4:E4"/>
    <mergeCell ref="A17:B17"/>
    <mergeCell ref="A23:G23"/>
  </mergeCells>
  <pageMargins left="0" right="0" top="0.74803149606299213" bottom="0.74803149606299213" header="0.31496062992125984" footer="0.31496062992125984"/>
  <pageSetup paperSize="9" scale="80" fitToHeight="0" orientation="landscape" r:id="rId1"/>
  <colBreaks count="1" manualBreakCount="1">
    <brk id="11" man="1"/>
  </colBreaks>
  <drawing r:id="rId2"/>
</worksheet>
</file>

<file path=docProps/app.xml><?xml version="1.0" encoding="utf-8"?>
<Properties xmlns="http://schemas.openxmlformats.org/officeDocument/2006/extended-properties" xmlns:vt="http://schemas.openxmlformats.org/officeDocument/2006/docPropsVTypes">
  <TotalTime>85</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Pereira da Costa</dc:creator>
  <cp:lastModifiedBy>Eliane Pereira da Costa</cp:lastModifiedBy>
  <cp:revision>10</cp:revision>
  <cp:lastPrinted>2025-04-25T14:00:40Z</cp:lastPrinted>
  <dcterms:created xsi:type="dcterms:W3CDTF">2024-12-11T15:55:31Z</dcterms:created>
  <dcterms:modified xsi:type="dcterms:W3CDTF">2025-05-06T14:11:41Z</dcterms:modified>
</cp:coreProperties>
</file>